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2" codeName="{7AA9133B-0738-3967-A58A-2178011A57A6}"/>
  <workbookPr codeName="ThisWorkbook" defaultThemeVersion="166925"/>
  <mc:AlternateContent xmlns:mc="http://schemas.openxmlformats.org/markup-compatibility/2006">
    <mc:Choice Requires="x15">
      <x15ac:absPath xmlns:x15ac="http://schemas.microsoft.com/office/spreadsheetml/2010/11/ac" url="/Users/kerrihickenbottom/Dropbox/MCDST/"/>
    </mc:Choice>
  </mc:AlternateContent>
  <xr:revisionPtr revIDLastSave="0" documentId="8_{4C6F2D88-63C1-D04E-8DCA-41D93D9327FD}" xr6:coauthVersionLast="47" xr6:coauthVersionMax="47" xr10:uidLastSave="{00000000-0000-0000-0000-000000000000}"/>
  <bookViews>
    <workbookView xWindow="4680" yWindow="500" windowWidth="19420" windowHeight="10300" firstSheet="1" activeTab="1" xr2:uid="{EE005D8E-4A22-4797-917C-7CCC9560AB5A}"/>
  </bookViews>
  <sheets>
    <sheet name="Tool Description" sheetId="24" r:id="rId1"/>
    <sheet name="User_Interaction" sheetId="10" r:id="rId2"/>
    <sheet name="Cooling Systems Graphs" sheetId="20" r:id="rId3"/>
    <sheet name="Cooling System Schematics" sheetId="19" r:id="rId4"/>
    <sheet name="Acknowledgments" sheetId="22" r:id="rId5"/>
    <sheet name="No Airflow Containment" sheetId="8" r:id="rId6"/>
    <sheet name="CAC Airflow" sheetId="13" r:id="rId7"/>
    <sheet name="HAC-VED Airflow" sheetId="14" r:id="rId8"/>
    <sheet name="CAC and HAC-VED Airflow" sheetId="15" r:id="rId9"/>
    <sheet name="Reliability Default Values" sheetId="12" r:id="rId10"/>
    <sheet name="Maintenance Default Values" sheetId="16" r:id="rId11"/>
    <sheet name="Reliability Customized Values" sheetId="17" r:id="rId12"/>
    <sheet name="Maintenance Customized Values" sheetId="18" r:id="rId13"/>
    <sheet name="MCDST-Values (3)" sheetId="9" state="hidden"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5" i="8" l="1"/>
  <c r="F26" i="8"/>
  <c r="F27" i="8"/>
  <c r="F28" i="8"/>
  <c r="F29" i="8"/>
  <c r="F30" i="8"/>
  <c r="F31" i="8"/>
  <c r="F32" i="8"/>
  <c r="F24" i="8"/>
  <c r="F25" i="13"/>
  <c r="F26" i="13"/>
  <c r="F27" i="13"/>
  <c r="F28" i="13"/>
  <c r="F29" i="13"/>
  <c r="F30" i="13"/>
  <c r="F31" i="13"/>
  <c r="F32" i="13"/>
  <c r="F24" i="13"/>
  <c r="F25" i="14"/>
  <c r="F26" i="14"/>
  <c r="F27" i="14"/>
  <c r="F28" i="14"/>
  <c r="F29" i="14"/>
  <c r="F30" i="14"/>
  <c r="F31" i="14"/>
  <c r="F32" i="14"/>
  <c r="F24" i="14"/>
  <c r="F25" i="15"/>
  <c r="F26" i="15"/>
  <c r="F27" i="15"/>
  <c r="F28" i="15"/>
  <c r="F29" i="15"/>
  <c r="F30" i="15"/>
  <c r="F31" i="15"/>
  <c r="F32" i="15"/>
  <c r="F24" i="15"/>
  <c r="I5" i="12"/>
  <c r="I6" i="12"/>
  <c r="I7" i="12"/>
  <c r="I8" i="12"/>
  <c r="I9" i="12"/>
  <c r="I10" i="12"/>
  <c r="I11" i="12"/>
  <c r="I12" i="12"/>
  <c r="I13" i="12"/>
  <c r="I14" i="12"/>
  <c r="I15" i="12"/>
  <c r="I4" i="12"/>
  <c r="J11" i="14" l="1"/>
  <c r="J12" i="14"/>
  <c r="J13" i="14"/>
  <c r="J14" i="14"/>
  <c r="J15" i="14"/>
  <c r="J16" i="14"/>
  <c r="J17" i="14"/>
  <c r="J18" i="14"/>
  <c r="J10" i="14"/>
  <c r="J5" i="16" l="1"/>
  <c r="K26" i="15"/>
  <c r="K27" i="15"/>
  <c r="L27" i="15"/>
  <c r="K28" i="15"/>
  <c r="L28" i="15"/>
  <c r="M28" i="15"/>
  <c r="K29" i="15"/>
  <c r="L29" i="15"/>
  <c r="M29" i="15"/>
  <c r="N29" i="15"/>
  <c r="N31" i="15" s="1"/>
  <c r="O31" i="15"/>
  <c r="C20" i="14"/>
  <c r="C20" i="13"/>
  <c r="K26" i="8"/>
  <c r="K27" i="8"/>
  <c r="L27" i="8"/>
  <c r="K28" i="8"/>
  <c r="L28" i="8"/>
  <c r="M28" i="8"/>
  <c r="K29" i="8"/>
  <c r="L29" i="8"/>
  <c r="M29" i="8"/>
  <c r="N29" i="8"/>
  <c r="N31" i="8" s="1"/>
  <c r="O31" i="8"/>
  <c r="C20" i="15"/>
  <c r="K26" i="14"/>
  <c r="K27" i="14"/>
  <c r="L27" i="14"/>
  <c r="K28" i="14"/>
  <c r="L28" i="14"/>
  <c r="M28" i="14"/>
  <c r="K29" i="14"/>
  <c r="L29" i="14"/>
  <c r="M29" i="14"/>
  <c r="N29" i="14"/>
  <c r="N31" i="14"/>
  <c r="O31" i="14"/>
  <c r="K26" i="13"/>
  <c r="K27" i="13"/>
  <c r="L27" i="13"/>
  <c r="K28" i="13"/>
  <c r="L28" i="13"/>
  <c r="M28" i="13"/>
  <c r="K29" i="13"/>
  <c r="L29" i="13"/>
  <c r="M29" i="13"/>
  <c r="N29" i="13"/>
  <c r="N31" i="13" s="1"/>
  <c r="O31" i="13"/>
  <c r="C20" i="8"/>
  <c r="M31" i="15" l="1"/>
  <c r="L31" i="14"/>
  <c r="M31" i="14"/>
  <c r="K31" i="14"/>
  <c r="M31" i="13"/>
  <c r="M31" i="8"/>
  <c r="L31" i="15"/>
  <c r="K31" i="15"/>
  <c r="L31" i="13"/>
  <c r="K31" i="13"/>
  <c r="L31" i="8"/>
  <c r="K31" i="8"/>
  <c r="J13" i="18"/>
  <c r="J10" i="18"/>
  <c r="J9" i="18"/>
  <c r="J6" i="18"/>
  <c r="J5" i="18"/>
  <c r="I12" i="17"/>
  <c r="J12" i="17" s="1"/>
  <c r="I11" i="17"/>
  <c r="J11" i="17" s="1"/>
  <c r="I10" i="17"/>
  <c r="J10" i="17" s="1"/>
  <c r="I9" i="17"/>
  <c r="J9" i="17" s="1"/>
  <c r="I8" i="17"/>
  <c r="J8" i="17" s="1"/>
  <c r="I7" i="17"/>
  <c r="J7" i="17" s="1"/>
  <c r="I6" i="17"/>
  <c r="J6" i="17" s="1"/>
  <c r="I5" i="17"/>
  <c r="J5" i="17" s="1"/>
  <c r="I4" i="17"/>
  <c r="J4" i="17" s="1"/>
  <c r="H13" i="16"/>
  <c r="G13" i="16"/>
  <c r="F13" i="16"/>
  <c r="E13" i="16"/>
  <c r="D13" i="16"/>
  <c r="H11" i="16"/>
  <c r="H12" i="16" s="1"/>
  <c r="G11" i="16"/>
  <c r="G12" i="16" s="1"/>
  <c r="D10" i="16"/>
  <c r="H9" i="16"/>
  <c r="H10" i="16" s="1"/>
  <c r="G9" i="16"/>
  <c r="G10" i="16" s="1"/>
  <c r="F9" i="16"/>
  <c r="F11" i="16" s="1"/>
  <c r="F12" i="16" s="1"/>
  <c r="E9" i="16"/>
  <c r="E11" i="16" s="1"/>
  <c r="D9" i="16"/>
  <c r="H8" i="16"/>
  <c r="H7" i="16"/>
  <c r="G7" i="16"/>
  <c r="G8" i="16" s="1"/>
  <c r="F7" i="16"/>
  <c r="F8" i="16" s="1"/>
  <c r="E7" i="16"/>
  <c r="E8" i="16" s="1"/>
  <c r="D7" i="16"/>
  <c r="D8" i="16" s="1"/>
  <c r="I6" i="16"/>
  <c r="H6" i="16"/>
  <c r="G6" i="16"/>
  <c r="F6" i="16"/>
  <c r="E6" i="16"/>
  <c r="D6" i="16"/>
  <c r="L18" i="15"/>
  <c r="Q18" i="15" s="1"/>
  <c r="K18" i="15"/>
  <c r="P18" i="15" s="1"/>
  <c r="J18" i="15"/>
  <c r="O18" i="15" s="1"/>
  <c r="I18" i="15"/>
  <c r="N18" i="15" s="1"/>
  <c r="H18" i="15"/>
  <c r="M18" i="15" s="1"/>
  <c r="L17" i="15"/>
  <c r="Q17" i="15" s="1"/>
  <c r="K17" i="15"/>
  <c r="P17" i="15" s="1"/>
  <c r="J17" i="15"/>
  <c r="O17" i="15" s="1"/>
  <c r="I17" i="15"/>
  <c r="N17" i="15" s="1"/>
  <c r="H17" i="15"/>
  <c r="M17" i="15" s="1"/>
  <c r="L16" i="15"/>
  <c r="Q16" i="15" s="1"/>
  <c r="K16" i="15"/>
  <c r="P16" i="15" s="1"/>
  <c r="J16" i="15"/>
  <c r="O16" i="15" s="1"/>
  <c r="I16" i="15"/>
  <c r="N16" i="15" s="1"/>
  <c r="H16" i="15"/>
  <c r="M16" i="15" s="1"/>
  <c r="L15" i="15"/>
  <c r="Q15" i="15" s="1"/>
  <c r="K15" i="15"/>
  <c r="P15" i="15" s="1"/>
  <c r="J15" i="15"/>
  <c r="O15" i="15" s="1"/>
  <c r="I15" i="15"/>
  <c r="N15" i="15" s="1"/>
  <c r="H15" i="15"/>
  <c r="M15" i="15" s="1"/>
  <c r="L14" i="15"/>
  <c r="Q14" i="15" s="1"/>
  <c r="K14" i="15"/>
  <c r="P14" i="15" s="1"/>
  <c r="J14" i="15"/>
  <c r="O14" i="15" s="1"/>
  <c r="I14" i="15"/>
  <c r="N14" i="15" s="1"/>
  <c r="H14" i="15"/>
  <c r="M14" i="15" s="1"/>
  <c r="L13" i="15"/>
  <c r="Q13" i="15" s="1"/>
  <c r="K13" i="15"/>
  <c r="P13" i="15" s="1"/>
  <c r="J13" i="15"/>
  <c r="O13" i="15" s="1"/>
  <c r="I13" i="15"/>
  <c r="N13" i="15" s="1"/>
  <c r="H13" i="15"/>
  <c r="M13" i="15" s="1"/>
  <c r="L12" i="15"/>
  <c r="Q12" i="15" s="1"/>
  <c r="K12" i="15"/>
  <c r="P12" i="15" s="1"/>
  <c r="J12" i="15"/>
  <c r="O12" i="15" s="1"/>
  <c r="I12" i="15"/>
  <c r="N12" i="15" s="1"/>
  <c r="H12" i="15"/>
  <c r="M12" i="15" s="1"/>
  <c r="L11" i="15"/>
  <c r="Q11" i="15" s="1"/>
  <c r="K11" i="15"/>
  <c r="P11" i="15" s="1"/>
  <c r="J11" i="15"/>
  <c r="O11" i="15" s="1"/>
  <c r="I11" i="15"/>
  <c r="N11" i="15" s="1"/>
  <c r="H11" i="15"/>
  <c r="M11" i="15" s="1"/>
  <c r="L10" i="15"/>
  <c r="Q10" i="15" s="1"/>
  <c r="K10" i="15"/>
  <c r="P10" i="15" s="1"/>
  <c r="J10" i="15"/>
  <c r="O10" i="15" s="1"/>
  <c r="I10" i="15"/>
  <c r="N10" i="15" s="1"/>
  <c r="H10" i="15"/>
  <c r="M10" i="15" s="1"/>
  <c r="L18" i="14"/>
  <c r="Q18" i="14" s="1"/>
  <c r="K18" i="14"/>
  <c r="P18" i="14" s="1"/>
  <c r="O18" i="14"/>
  <c r="I18" i="14"/>
  <c r="N18" i="14" s="1"/>
  <c r="H18" i="14"/>
  <c r="M18" i="14" s="1"/>
  <c r="L17" i="14"/>
  <c r="Q17" i="14" s="1"/>
  <c r="K17" i="14"/>
  <c r="P17" i="14" s="1"/>
  <c r="O17" i="14"/>
  <c r="I17" i="14"/>
  <c r="N17" i="14" s="1"/>
  <c r="H17" i="14"/>
  <c r="M17" i="14" s="1"/>
  <c r="L16" i="14"/>
  <c r="Q16" i="14" s="1"/>
  <c r="K16" i="14"/>
  <c r="P16" i="14" s="1"/>
  <c r="O16" i="14"/>
  <c r="I16" i="14"/>
  <c r="N16" i="14" s="1"/>
  <c r="H16" i="14"/>
  <c r="M16" i="14" s="1"/>
  <c r="L15" i="14"/>
  <c r="Q15" i="14" s="1"/>
  <c r="K15" i="14"/>
  <c r="P15" i="14" s="1"/>
  <c r="O15" i="14"/>
  <c r="I15" i="14"/>
  <c r="N15" i="14" s="1"/>
  <c r="H15" i="14"/>
  <c r="M15" i="14" s="1"/>
  <c r="L14" i="14"/>
  <c r="Q14" i="14" s="1"/>
  <c r="K14" i="14"/>
  <c r="P14" i="14" s="1"/>
  <c r="O14" i="14"/>
  <c r="I14" i="14"/>
  <c r="N14" i="14" s="1"/>
  <c r="H14" i="14"/>
  <c r="M14" i="14" s="1"/>
  <c r="L13" i="14"/>
  <c r="Q13" i="14" s="1"/>
  <c r="K13" i="14"/>
  <c r="P13" i="14" s="1"/>
  <c r="O13" i="14"/>
  <c r="I13" i="14"/>
  <c r="N13" i="14" s="1"/>
  <c r="H13" i="14"/>
  <c r="M13" i="14" s="1"/>
  <c r="L12" i="14"/>
  <c r="Q12" i="14" s="1"/>
  <c r="K12" i="14"/>
  <c r="P12" i="14" s="1"/>
  <c r="O12" i="14"/>
  <c r="I12" i="14"/>
  <c r="N12" i="14" s="1"/>
  <c r="H12" i="14"/>
  <c r="M12" i="14" s="1"/>
  <c r="L11" i="14"/>
  <c r="Q11" i="14" s="1"/>
  <c r="K11" i="14"/>
  <c r="P11" i="14" s="1"/>
  <c r="O11" i="14"/>
  <c r="I11" i="14"/>
  <c r="N11" i="14" s="1"/>
  <c r="H11" i="14"/>
  <c r="M11" i="14" s="1"/>
  <c r="L10" i="14"/>
  <c r="Q10" i="14" s="1"/>
  <c r="K10" i="14"/>
  <c r="P10" i="14" s="1"/>
  <c r="O10" i="14"/>
  <c r="I10" i="14"/>
  <c r="N10" i="14" s="1"/>
  <c r="H10" i="14"/>
  <c r="M10" i="14" s="1"/>
  <c r="L18" i="13"/>
  <c r="Q18" i="13" s="1"/>
  <c r="K18" i="13"/>
  <c r="P18" i="13" s="1"/>
  <c r="J18" i="13"/>
  <c r="O18" i="13" s="1"/>
  <c r="I18" i="13"/>
  <c r="N18" i="13" s="1"/>
  <c r="H18" i="13"/>
  <c r="M18" i="13" s="1"/>
  <c r="L17" i="13"/>
  <c r="Q17" i="13" s="1"/>
  <c r="K17" i="13"/>
  <c r="P17" i="13" s="1"/>
  <c r="J17" i="13"/>
  <c r="O17" i="13" s="1"/>
  <c r="I17" i="13"/>
  <c r="N17" i="13" s="1"/>
  <c r="H17" i="13"/>
  <c r="M17" i="13" s="1"/>
  <c r="L16" i="13"/>
  <c r="Q16" i="13" s="1"/>
  <c r="K16" i="13"/>
  <c r="P16" i="13" s="1"/>
  <c r="J16" i="13"/>
  <c r="O16" i="13" s="1"/>
  <c r="I16" i="13"/>
  <c r="N16" i="13" s="1"/>
  <c r="H16" i="13"/>
  <c r="M16" i="13" s="1"/>
  <c r="L15" i="13"/>
  <c r="Q15" i="13" s="1"/>
  <c r="K15" i="13"/>
  <c r="P15" i="13" s="1"/>
  <c r="J15" i="13"/>
  <c r="O15" i="13" s="1"/>
  <c r="I15" i="13"/>
  <c r="N15" i="13" s="1"/>
  <c r="H15" i="13"/>
  <c r="M15" i="13" s="1"/>
  <c r="L14" i="13"/>
  <c r="Q14" i="13" s="1"/>
  <c r="K14" i="13"/>
  <c r="P14" i="13" s="1"/>
  <c r="J14" i="13"/>
  <c r="O14" i="13" s="1"/>
  <c r="I14" i="13"/>
  <c r="N14" i="13" s="1"/>
  <c r="H14" i="13"/>
  <c r="M14" i="13" s="1"/>
  <c r="L13" i="13"/>
  <c r="Q13" i="13" s="1"/>
  <c r="K13" i="13"/>
  <c r="P13" i="13" s="1"/>
  <c r="J13" i="13"/>
  <c r="O13" i="13" s="1"/>
  <c r="I13" i="13"/>
  <c r="N13" i="13" s="1"/>
  <c r="H13" i="13"/>
  <c r="M13" i="13" s="1"/>
  <c r="L12" i="13"/>
  <c r="Q12" i="13" s="1"/>
  <c r="K12" i="13"/>
  <c r="P12" i="13" s="1"/>
  <c r="J12" i="13"/>
  <c r="O12" i="13" s="1"/>
  <c r="I12" i="13"/>
  <c r="N12" i="13" s="1"/>
  <c r="H12" i="13"/>
  <c r="M12" i="13" s="1"/>
  <c r="L11" i="13"/>
  <c r="Q11" i="13" s="1"/>
  <c r="K11" i="13"/>
  <c r="P11" i="13" s="1"/>
  <c r="J11" i="13"/>
  <c r="O11" i="13" s="1"/>
  <c r="I11" i="13"/>
  <c r="N11" i="13" s="1"/>
  <c r="H11" i="13"/>
  <c r="M11" i="13" s="1"/>
  <c r="L10" i="13"/>
  <c r="Q10" i="13" s="1"/>
  <c r="K10" i="13"/>
  <c r="P10" i="13" s="1"/>
  <c r="J10" i="13"/>
  <c r="O10" i="13" s="1"/>
  <c r="I10" i="13"/>
  <c r="N10" i="13" s="1"/>
  <c r="H10" i="13"/>
  <c r="M10" i="13" s="1"/>
  <c r="K32" i="14" l="1"/>
  <c r="O32" i="14"/>
  <c r="N32" i="14"/>
  <c r="L32" i="14"/>
  <c r="M32" i="14"/>
  <c r="M32" i="13"/>
  <c r="K32" i="15"/>
  <c r="N32" i="15"/>
  <c r="L32" i="15"/>
  <c r="M32" i="15"/>
  <c r="O32" i="15"/>
  <c r="L32" i="13"/>
  <c r="O32" i="13"/>
  <c r="N32" i="13"/>
  <c r="K32" i="13"/>
  <c r="O32" i="8"/>
  <c r="M32" i="8"/>
  <c r="K32" i="8"/>
  <c r="N32" i="8"/>
  <c r="L32" i="8"/>
  <c r="J8" i="18"/>
  <c r="J7" i="18"/>
  <c r="J6" i="16"/>
  <c r="J13" i="16"/>
  <c r="E10" i="16"/>
  <c r="F10" i="16"/>
  <c r="J9" i="16"/>
  <c r="J10" i="16"/>
  <c r="J8" i="16"/>
  <c r="E12" i="16"/>
  <c r="J7" i="16"/>
  <c r="D11" i="16"/>
  <c r="S10" i="13"/>
  <c r="V10" i="15"/>
  <c r="AA10" i="15"/>
  <c r="U10" i="15"/>
  <c r="T10" i="15"/>
  <c r="W10" i="15"/>
  <c r="R10" i="15"/>
  <c r="S10" i="15"/>
  <c r="X10" i="15"/>
  <c r="Y10" i="15"/>
  <c r="Z10" i="15"/>
  <c r="AA10" i="14"/>
  <c r="V10" i="14"/>
  <c r="U10" i="14"/>
  <c r="S10" i="14"/>
  <c r="T10" i="14"/>
  <c r="Z10" i="14"/>
  <c r="X10" i="14"/>
  <c r="Y10" i="14"/>
  <c r="R10" i="14"/>
  <c r="W10" i="14"/>
  <c r="V10" i="13"/>
  <c r="AA10" i="13"/>
  <c r="Y10" i="13"/>
  <c r="T10" i="13"/>
  <c r="U10" i="13"/>
  <c r="Z10" i="13"/>
  <c r="X10" i="13"/>
  <c r="W10" i="13"/>
  <c r="R10" i="13"/>
  <c r="K33" i="14" l="1"/>
  <c r="K33" i="15"/>
  <c r="K33" i="13"/>
  <c r="K33" i="8"/>
  <c r="J12" i="18"/>
  <c r="J11" i="18"/>
  <c r="D12" i="16"/>
  <c r="J12" i="16" s="1"/>
  <c r="J11" i="16"/>
  <c r="C28" i="15"/>
  <c r="B28" i="15"/>
  <c r="B30" i="15"/>
  <c r="C27" i="15"/>
  <c r="B27" i="15"/>
  <c r="C24" i="15"/>
  <c r="C32" i="14"/>
  <c r="B30" i="14"/>
  <c r="C26" i="14"/>
  <c r="C27" i="14"/>
  <c r="C28" i="14"/>
  <c r="B27" i="13"/>
  <c r="C25" i="13"/>
  <c r="B26" i="13"/>
  <c r="B31" i="13"/>
  <c r="B28" i="13"/>
  <c r="B26" i="15"/>
  <c r="B32" i="15"/>
  <c r="B31" i="15"/>
  <c r="C32" i="15"/>
  <c r="C31" i="15"/>
  <c r="C30" i="15"/>
  <c r="B29" i="15"/>
  <c r="C29" i="15"/>
  <c r="B25" i="15"/>
  <c r="B24" i="15"/>
  <c r="C25" i="15"/>
  <c r="C26" i="15"/>
  <c r="B26" i="14"/>
  <c r="B28" i="14"/>
  <c r="B27" i="14"/>
  <c r="B31" i="14"/>
  <c r="B24" i="14"/>
  <c r="B32" i="14"/>
  <c r="C25" i="14"/>
  <c r="B25" i="14"/>
  <c r="C24" i="14"/>
  <c r="B29" i="14"/>
  <c r="C30" i="14"/>
  <c r="C31" i="14"/>
  <c r="C29" i="14"/>
  <c r="B29" i="13"/>
  <c r="B30" i="13"/>
  <c r="C29" i="13"/>
  <c r="C30" i="13"/>
  <c r="B32" i="13"/>
  <c r="C24" i="13"/>
  <c r="C31" i="13"/>
  <c r="C26" i="13"/>
  <c r="C27" i="13"/>
  <c r="B25" i="13"/>
  <c r="C32" i="13"/>
  <c r="C28" i="13"/>
  <c r="B24" i="13"/>
  <c r="H15" i="8"/>
  <c r="F125" i="10"/>
  <c r="L10" i="8"/>
  <c r="H10" i="8"/>
  <c r="D28" i="15" l="1"/>
  <c r="E28" i="15" s="1"/>
  <c r="D31" i="15"/>
  <c r="E31" i="15" s="1"/>
  <c r="D27" i="15"/>
  <c r="E27" i="15" s="1"/>
  <c r="D30" i="15"/>
  <c r="E30" i="15" s="1"/>
  <c r="D24" i="15"/>
  <c r="E24" i="15" s="1"/>
  <c r="D26" i="15"/>
  <c r="E26" i="15" s="1"/>
  <c r="D25" i="15"/>
  <c r="E25" i="15" s="1"/>
  <c r="D32" i="15"/>
  <c r="E32" i="15" s="1"/>
  <c r="D27" i="14"/>
  <c r="E27" i="14" s="1"/>
  <c r="D26" i="14"/>
  <c r="E26" i="14" s="1"/>
  <c r="D32" i="14"/>
  <c r="E32" i="14" s="1"/>
  <c r="D25" i="14"/>
  <c r="E25" i="14" s="1"/>
  <c r="D24" i="14"/>
  <c r="E24" i="14" s="1"/>
  <c r="D31" i="14"/>
  <c r="E31" i="14" s="1"/>
  <c r="D29" i="14"/>
  <c r="E29" i="14" s="1"/>
  <c r="D28" i="14"/>
  <c r="E28" i="14" s="1"/>
  <c r="D27" i="13"/>
  <c r="E27" i="13" s="1"/>
  <c r="D25" i="13"/>
  <c r="E25" i="13" s="1"/>
  <c r="D31" i="13"/>
  <c r="E31" i="13" s="1"/>
  <c r="D29" i="13"/>
  <c r="E29" i="13" s="1"/>
  <c r="D24" i="13"/>
  <c r="E24" i="13" s="1"/>
  <c r="D32" i="13"/>
  <c r="E32" i="13" s="1"/>
  <c r="D29" i="15"/>
  <c r="E29" i="15" s="1"/>
  <c r="D30" i="14"/>
  <c r="E30" i="14" s="1"/>
  <c r="D30" i="13"/>
  <c r="E30" i="13" s="1"/>
  <c r="D28" i="13"/>
  <c r="E28" i="13" s="1"/>
  <c r="D26" i="13"/>
  <c r="E26" i="13" s="1"/>
  <c r="L18" i="8"/>
  <c r="Q18" i="8" s="1"/>
  <c r="L11" i="8"/>
  <c r="Q11" i="8" s="1"/>
  <c r="L12" i="8"/>
  <c r="Q12" i="8" s="1"/>
  <c r="L13" i="8"/>
  <c r="Q13" i="8" s="1"/>
  <c r="L14" i="8"/>
  <c r="Q14" i="8" s="1"/>
  <c r="L15" i="8"/>
  <c r="Q15" i="8" s="1"/>
  <c r="L16" i="8"/>
  <c r="Q16" i="8" s="1"/>
  <c r="L17" i="8"/>
  <c r="Q17" i="8" s="1"/>
  <c r="K11" i="8"/>
  <c r="P11" i="8" s="1"/>
  <c r="Q10" i="8"/>
  <c r="K10" i="8"/>
  <c r="P10" i="8" s="1"/>
  <c r="M10" i="8"/>
  <c r="H18" i="8"/>
  <c r="M18" i="8" s="1"/>
  <c r="F124" i="15" l="1"/>
  <c r="F124" i="14"/>
  <c r="F124" i="13"/>
  <c r="AA10" i="8"/>
  <c r="V10" i="8"/>
  <c r="J13" i="8"/>
  <c r="O13" i="8" s="1"/>
  <c r="I10" i="8"/>
  <c r="N10" i="8" s="1"/>
  <c r="H11" i="8"/>
  <c r="M11" i="8" s="1"/>
  <c r="F19" i="9"/>
  <c r="F20" i="9"/>
  <c r="F21" i="9"/>
  <c r="F22" i="9"/>
  <c r="F18" i="9"/>
  <c r="J8" i="9"/>
  <c r="N8" i="9" s="1"/>
  <c r="I8" i="9"/>
  <c r="M8" i="9" s="1"/>
  <c r="H8" i="9"/>
  <c r="L8" i="9" s="1"/>
  <c r="G8" i="9"/>
  <c r="K8" i="9" s="1"/>
  <c r="L7" i="9"/>
  <c r="J7" i="9"/>
  <c r="N7" i="9" s="1"/>
  <c r="I7" i="9"/>
  <c r="M7" i="9" s="1"/>
  <c r="H7" i="9"/>
  <c r="G7" i="9"/>
  <c r="K7" i="9" s="1"/>
  <c r="J6" i="9"/>
  <c r="N6" i="9" s="1"/>
  <c r="I6" i="9"/>
  <c r="M6" i="9" s="1"/>
  <c r="H6" i="9"/>
  <c r="L6" i="9" s="1"/>
  <c r="G6" i="9"/>
  <c r="K6" i="9" s="1"/>
  <c r="J5" i="9"/>
  <c r="N5" i="9" s="1"/>
  <c r="I5" i="9"/>
  <c r="M5" i="9" s="1"/>
  <c r="H5" i="9"/>
  <c r="L5" i="9" s="1"/>
  <c r="G5" i="9"/>
  <c r="K5" i="9" s="1"/>
  <c r="J4" i="9"/>
  <c r="N4" i="9" s="1"/>
  <c r="I4" i="9"/>
  <c r="M4" i="9" s="1"/>
  <c r="H4" i="9"/>
  <c r="L4" i="9" s="1"/>
  <c r="G4" i="9"/>
  <c r="K4" i="9" s="1"/>
  <c r="J18" i="8"/>
  <c r="O18" i="8" s="1"/>
  <c r="I18" i="8"/>
  <c r="N18" i="8" s="1"/>
  <c r="J17" i="8"/>
  <c r="O17" i="8" s="1"/>
  <c r="I17" i="8"/>
  <c r="N17" i="8" s="1"/>
  <c r="H17" i="8"/>
  <c r="M17" i="8" s="1"/>
  <c r="J16" i="8"/>
  <c r="O16" i="8" s="1"/>
  <c r="I16" i="8"/>
  <c r="N16" i="8" s="1"/>
  <c r="H16" i="8"/>
  <c r="M16" i="8" s="1"/>
  <c r="J15" i="8"/>
  <c r="O15" i="8" s="1"/>
  <c r="I15" i="8"/>
  <c r="N15" i="8" s="1"/>
  <c r="M15" i="8"/>
  <c r="J14" i="8"/>
  <c r="O14" i="8" s="1"/>
  <c r="I14" i="8"/>
  <c r="N14" i="8" s="1"/>
  <c r="H14" i="8"/>
  <c r="M14" i="8" s="1"/>
  <c r="I13" i="8"/>
  <c r="N13" i="8" s="1"/>
  <c r="H13" i="8"/>
  <c r="M13" i="8" s="1"/>
  <c r="J12" i="8"/>
  <c r="O12" i="8" s="1"/>
  <c r="I12" i="8"/>
  <c r="N12" i="8" s="1"/>
  <c r="H12" i="8"/>
  <c r="M12" i="8" s="1"/>
  <c r="J11" i="8"/>
  <c r="O11" i="8" s="1"/>
  <c r="I11" i="8"/>
  <c r="N11" i="8" s="1"/>
  <c r="J10" i="8"/>
  <c r="O10" i="8" s="1"/>
  <c r="W10" i="8" l="1"/>
  <c r="T10" i="8"/>
  <c r="Y10" i="8"/>
  <c r="X10" i="8"/>
  <c r="S10" i="8"/>
  <c r="R10" i="8"/>
  <c r="S4" i="9"/>
  <c r="O4" i="9"/>
  <c r="B20" i="9" s="1"/>
  <c r="U4" i="9"/>
  <c r="Q4" i="9"/>
  <c r="P4" i="9"/>
  <c r="B19" i="9" s="1"/>
  <c r="T4" i="9"/>
  <c r="C21" i="9" s="1"/>
  <c r="R4" i="9"/>
  <c r="V4" i="9"/>
  <c r="C18" i="9" l="1"/>
  <c r="C19" i="9"/>
  <c r="D19" i="9" s="1"/>
  <c r="B18" i="9"/>
  <c r="D18" i="9" s="1"/>
  <c r="B21" i="9"/>
  <c r="D21" i="9" s="1"/>
  <c r="E21" i="9" s="1"/>
  <c r="C20" i="9"/>
  <c r="C22" i="9"/>
  <c r="B22" i="9"/>
  <c r="E18" i="9" l="1"/>
  <c r="D22" i="9"/>
  <c r="E22" i="9" s="1"/>
  <c r="D20" i="9"/>
  <c r="E20" i="9" s="1"/>
  <c r="E19" i="9"/>
  <c r="K15" i="8" l="1"/>
  <c r="P15" i="8" s="1"/>
  <c r="K17" i="8"/>
  <c r="P17" i="8" s="1"/>
  <c r="K13" i="8"/>
  <c r="P13" i="8" s="1"/>
  <c r="K16" i="8"/>
  <c r="P16" i="8" s="1"/>
  <c r="K14" i="8"/>
  <c r="P14" i="8" s="1"/>
  <c r="K12" i="8"/>
  <c r="P12" i="8" s="1"/>
  <c r="K18" i="8"/>
  <c r="P18" i="8" s="1"/>
  <c r="Z10" i="8" l="1"/>
  <c r="C31" i="8" s="1"/>
  <c r="U10" i="8"/>
  <c r="B27" i="8" s="1"/>
  <c r="B32" i="8" l="1"/>
  <c r="B30" i="8"/>
  <c r="B31" i="8"/>
  <c r="B26" i="8"/>
  <c r="B29" i="8"/>
  <c r="C25" i="8"/>
  <c r="C24" i="8"/>
  <c r="C30" i="8"/>
  <c r="C26" i="8"/>
  <c r="C27" i="8"/>
  <c r="C29" i="8"/>
  <c r="C32" i="8"/>
  <c r="C28" i="8"/>
  <c r="B24" i="8"/>
  <c r="B25" i="8"/>
  <c r="B28" i="8"/>
  <c r="D29" i="8" l="1"/>
  <c r="E29" i="8" s="1"/>
  <c r="D24" i="8"/>
  <c r="E24" i="8" s="1"/>
  <c r="D31" i="8"/>
  <c r="E31" i="8" s="1"/>
  <c r="D27" i="8"/>
  <c r="E27" i="8" s="1"/>
  <c r="D25" i="8"/>
  <c r="E25" i="8" s="1"/>
  <c r="D30" i="8"/>
  <c r="E30" i="8" s="1"/>
  <c r="D32" i="8"/>
  <c r="E32" i="8" s="1"/>
  <c r="D28" i="8"/>
  <c r="E28" i="8" s="1"/>
  <c r="D26" i="8"/>
  <c r="E26" i="8" s="1"/>
  <c r="F124"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lkari</author>
  </authors>
  <commentList>
    <comment ref="I3" authorId="0" shapeId="0" xr:uid="{2A057E55-006E-4B2A-81D7-1C8ACD016A53}">
      <text>
        <r>
          <rPr>
            <b/>
            <sz val="9"/>
            <color indexed="81"/>
            <rFont val="Tahoma"/>
            <family val="2"/>
          </rPr>
          <t>lkari:</t>
        </r>
        <r>
          <rPr>
            <sz val="9"/>
            <color indexed="81"/>
            <rFont val="Tahoma"/>
            <family val="2"/>
          </rPr>
          <t xml:space="preserve">
Note: Total Cooling Water Use data include both Onsite Water Use and the Water used to generate the cooling power used in the facility.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tc={DE6ECDC6-4176-4B03-A0A5-CEA0B3133F55}</author>
  </authors>
  <commentList>
    <comment ref="C4" authorId="0" shapeId="0" xr:uid="{DE6ECDC6-4176-4B03-A0A5-CEA0B3133F55}">
      <text>
        <t>[Threaded comment]
Your version of Excel allows you to read this threaded comment; however, any edits to it will get removed if the file is opened in a newer version of Excel. Learn more: https://go.microsoft.com/fwlink/?linkid=870924
Comment:
    Score or weight?</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tc={26318C2D-E248-4326-9334-772D99DDDB13}</author>
  </authors>
  <commentList>
    <comment ref="C4" authorId="0" shapeId="0" xr:uid="{26318C2D-E248-4326-9334-772D99DDDB13}">
      <text>
        <t>[Threaded comment]
Your version of Excel allows you to read this threaded comment; however, any edits to it will get removed if the file is opened in a newer version of Excel. Learn more: https://go.microsoft.com/fwlink/?linkid=870924
Comment:
    Score or weight?</t>
      </text>
    </comment>
  </commentList>
</comments>
</file>

<file path=xl/sharedStrings.xml><?xml version="1.0" encoding="utf-8"?>
<sst xmlns="http://schemas.openxmlformats.org/spreadsheetml/2006/main" count="755" uniqueCount="173">
  <si>
    <t>Parameters</t>
  </si>
  <si>
    <t>Cooling System</t>
  </si>
  <si>
    <t>Paramter Unit</t>
  </si>
  <si>
    <t>Energy Use (MWh)</t>
  </si>
  <si>
    <t>Onsite Water Use (acre-ft)</t>
  </si>
  <si>
    <t>Source Water Use (acre-ft)</t>
  </si>
  <si>
    <t>Reliability</t>
  </si>
  <si>
    <t>Maintenance</t>
  </si>
  <si>
    <t xml:space="preserve">Air-Cooled Chiller </t>
  </si>
  <si>
    <t>MWh</t>
  </si>
  <si>
    <t xml:space="preserve">Air-Cooled Chiller+ ASE </t>
  </si>
  <si>
    <t>Pre-Cooled-Air-Cooled Chiller</t>
  </si>
  <si>
    <t>Pre-Cooled-Air-Cooled Chiller +ASE</t>
  </si>
  <si>
    <t>Water-Cooled Chiller</t>
  </si>
  <si>
    <t>Water-Cooled Chiller+WSE</t>
  </si>
  <si>
    <t>Water-Cooled Chiller+ASE</t>
  </si>
  <si>
    <t>Water-Cooled Chiller+WSE+ASE</t>
  </si>
  <si>
    <t>Evaporative Cooling</t>
  </si>
  <si>
    <t>Airflow Type</t>
  </si>
  <si>
    <t>Configuration</t>
  </si>
  <si>
    <t>Parameters Weight Percentage</t>
  </si>
  <si>
    <t>Normalized Performance Values (NPVs)</t>
  </si>
  <si>
    <t>Weighted Normalized Values(WNVs)</t>
  </si>
  <si>
    <t>Ideal Best Value (V-)</t>
  </si>
  <si>
    <t>Ideal Worst Value (V-)</t>
  </si>
  <si>
    <t>5</t>
  </si>
  <si>
    <t>NPV_Energy</t>
  </si>
  <si>
    <t>NPV_Onsite Water</t>
  </si>
  <si>
    <t>NPV_Source Water</t>
  </si>
  <si>
    <t>NPV_Reliability</t>
  </si>
  <si>
    <t>NPV_Maintenance</t>
  </si>
  <si>
    <t>WNV_Energy</t>
  </si>
  <si>
    <t>WNV_Onsite Water</t>
  </si>
  <si>
    <t>WNV_Source Water</t>
  </si>
  <si>
    <t>WNV_Reliability</t>
  </si>
  <si>
    <t>WNV_Maintenance</t>
  </si>
  <si>
    <r>
      <t>V</t>
    </r>
    <r>
      <rPr>
        <vertAlign val="superscript"/>
        <sz val="11"/>
        <color theme="1"/>
        <rFont val="Calibri"/>
        <family val="2"/>
        <scheme val="minor"/>
      </rPr>
      <t>+</t>
    </r>
    <r>
      <rPr>
        <sz val="11"/>
        <color theme="1"/>
        <rFont val="Calibri"/>
        <family val="2"/>
        <scheme val="minor"/>
      </rPr>
      <t>_Energy</t>
    </r>
  </si>
  <si>
    <r>
      <t>V</t>
    </r>
    <r>
      <rPr>
        <vertAlign val="superscript"/>
        <sz val="11"/>
        <color theme="1"/>
        <rFont val="Calibri"/>
        <family val="2"/>
        <scheme val="minor"/>
      </rPr>
      <t>+</t>
    </r>
    <r>
      <rPr>
        <sz val="11"/>
        <color theme="1"/>
        <rFont val="Calibri"/>
        <family val="2"/>
        <scheme val="minor"/>
      </rPr>
      <t>_Onsite Water</t>
    </r>
  </si>
  <si>
    <r>
      <t>V</t>
    </r>
    <r>
      <rPr>
        <vertAlign val="superscript"/>
        <sz val="11"/>
        <color theme="1"/>
        <rFont val="Calibri"/>
        <family val="2"/>
        <scheme val="minor"/>
      </rPr>
      <t>+</t>
    </r>
    <r>
      <rPr>
        <sz val="11"/>
        <color theme="1"/>
        <rFont val="Calibri"/>
        <family val="2"/>
        <scheme val="minor"/>
      </rPr>
      <t>_Source Water</t>
    </r>
  </si>
  <si>
    <r>
      <t>V</t>
    </r>
    <r>
      <rPr>
        <vertAlign val="superscript"/>
        <sz val="11"/>
        <color theme="1"/>
        <rFont val="Calibri"/>
        <family val="2"/>
        <scheme val="minor"/>
      </rPr>
      <t>+</t>
    </r>
    <r>
      <rPr>
        <sz val="11"/>
        <color theme="1"/>
        <rFont val="Calibri"/>
        <family val="2"/>
        <scheme val="minor"/>
      </rPr>
      <t>_Reliability</t>
    </r>
  </si>
  <si>
    <r>
      <t>V</t>
    </r>
    <r>
      <rPr>
        <vertAlign val="superscript"/>
        <sz val="11"/>
        <color theme="1"/>
        <rFont val="Calibri"/>
        <family val="2"/>
        <scheme val="minor"/>
      </rPr>
      <t>+</t>
    </r>
    <r>
      <rPr>
        <sz val="11"/>
        <color theme="1"/>
        <rFont val="Calibri"/>
        <family val="2"/>
        <scheme val="minor"/>
      </rPr>
      <t>_Maintenance</t>
    </r>
  </si>
  <si>
    <r>
      <t>V</t>
    </r>
    <r>
      <rPr>
        <vertAlign val="superscript"/>
        <sz val="11"/>
        <color theme="1"/>
        <rFont val="Calibri"/>
        <family val="2"/>
        <scheme val="minor"/>
      </rPr>
      <t>-</t>
    </r>
    <r>
      <rPr>
        <sz val="11"/>
        <color theme="1"/>
        <rFont val="Calibri"/>
        <family val="2"/>
        <scheme val="minor"/>
      </rPr>
      <t>_Energy</t>
    </r>
  </si>
  <si>
    <r>
      <t>V</t>
    </r>
    <r>
      <rPr>
        <vertAlign val="superscript"/>
        <sz val="11"/>
        <color theme="1"/>
        <rFont val="Calibri"/>
        <family val="2"/>
        <scheme val="minor"/>
      </rPr>
      <t>-</t>
    </r>
    <r>
      <rPr>
        <sz val="11"/>
        <color theme="1"/>
        <rFont val="Calibri"/>
        <family val="2"/>
        <scheme val="minor"/>
      </rPr>
      <t>_Onsite Water</t>
    </r>
  </si>
  <si>
    <r>
      <t>V</t>
    </r>
    <r>
      <rPr>
        <vertAlign val="superscript"/>
        <sz val="11"/>
        <color theme="1"/>
        <rFont val="Calibri"/>
        <family val="2"/>
        <scheme val="minor"/>
      </rPr>
      <t>-</t>
    </r>
    <r>
      <rPr>
        <sz val="11"/>
        <color theme="1"/>
        <rFont val="Calibri"/>
        <family val="2"/>
        <scheme val="minor"/>
      </rPr>
      <t>_Source Water</t>
    </r>
  </si>
  <si>
    <r>
      <t>V</t>
    </r>
    <r>
      <rPr>
        <vertAlign val="superscript"/>
        <sz val="11"/>
        <color theme="1"/>
        <rFont val="Calibri"/>
        <family val="2"/>
        <scheme val="minor"/>
      </rPr>
      <t>-</t>
    </r>
    <r>
      <rPr>
        <sz val="11"/>
        <color theme="1"/>
        <rFont val="Calibri"/>
        <family val="2"/>
        <scheme val="minor"/>
      </rPr>
      <t>_Reliability</t>
    </r>
  </si>
  <si>
    <r>
      <t>V</t>
    </r>
    <r>
      <rPr>
        <vertAlign val="superscript"/>
        <sz val="11"/>
        <color theme="1"/>
        <rFont val="Calibri"/>
        <family val="2"/>
        <scheme val="minor"/>
      </rPr>
      <t>-</t>
    </r>
    <r>
      <rPr>
        <sz val="11"/>
        <color theme="1"/>
        <rFont val="Calibri"/>
        <family val="2"/>
        <scheme val="minor"/>
      </rPr>
      <t>_Maintenance</t>
    </r>
  </si>
  <si>
    <r>
      <rPr>
        <sz val="11"/>
        <color theme="1"/>
        <rFont val="GreekC"/>
      </rPr>
      <t>Σ</t>
    </r>
    <r>
      <rPr>
        <sz val="11"/>
        <color theme="1"/>
        <rFont val="Calibri"/>
        <family val="2"/>
      </rPr>
      <t>parameters' weight</t>
    </r>
  </si>
  <si>
    <t>Parameter Weight Percentage calculation based on entered paramters' importance comparison by user</t>
  </si>
  <si>
    <r>
      <t>Distanc from Ideal Best (S</t>
    </r>
    <r>
      <rPr>
        <b/>
        <vertAlign val="superscript"/>
        <sz val="11"/>
        <color theme="1"/>
        <rFont val="Calibri"/>
        <family val="2"/>
        <scheme val="minor"/>
      </rPr>
      <t>+</t>
    </r>
    <r>
      <rPr>
        <b/>
        <sz val="11"/>
        <color theme="1"/>
        <rFont val="Calibri"/>
        <family val="2"/>
        <scheme val="minor"/>
      </rPr>
      <t>)</t>
    </r>
  </si>
  <si>
    <r>
      <t>Distanc from Ideal Worst (S</t>
    </r>
    <r>
      <rPr>
        <b/>
        <vertAlign val="superscript"/>
        <sz val="11"/>
        <color theme="1"/>
        <rFont val="Calibri"/>
        <family val="2"/>
        <scheme val="minor"/>
      </rPr>
      <t>-</t>
    </r>
    <r>
      <rPr>
        <b/>
        <sz val="11"/>
        <color theme="1"/>
        <rFont val="Calibri"/>
        <family val="2"/>
        <scheme val="minor"/>
      </rPr>
      <t>)</t>
    </r>
  </si>
  <si>
    <r>
      <t>S</t>
    </r>
    <r>
      <rPr>
        <b/>
        <vertAlign val="superscript"/>
        <sz val="11"/>
        <color theme="1"/>
        <rFont val="Calibri"/>
        <family val="2"/>
        <scheme val="minor"/>
      </rPr>
      <t>+</t>
    </r>
    <r>
      <rPr>
        <b/>
        <sz val="11"/>
        <color theme="1"/>
        <rFont val="Calibri"/>
        <family val="2"/>
        <scheme val="minor"/>
      </rPr>
      <t>+S</t>
    </r>
    <r>
      <rPr>
        <b/>
        <vertAlign val="superscript"/>
        <sz val="11"/>
        <color theme="1"/>
        <rFont val="Calibri"/>
        <family val="2"/>
        <scheme val="minor"/>
      </rPr>
      <t>-</t>
    </r>
  </si>
  <si>
    <t>Perfomance Score (PS)</t>
  </si>
  <si>
    <t>Rank of Cooling Systems</t>
  </si>
  <si>
    <t>Energy Usage</t>
  </si>
  <si>
    <t>Onsite water Use</t>
  </si>
  <si>
    <t>Total Water Use</t>
  </si>
  <si>
    <t>2</t>
  </si>
  <si>
    <t>Selected</t>
  </si>
  <si>
    <t>Parameters Weight</t>
  </si>
  <si>
    <r>
      <t>Distanc from Ideal Best (S</t>
    </r>
    <r>
      <rPr>
        <vertAlign val="superscript"/>
        <sz val="11"/>
        <color theme="1"/>
        <rFont val="Calibri"/>
        <family val="2"/>
        <scheme val="minor"/>
      </rPr>
      <t>+</t>
    </r>
    <r>
      <rPr>
        <sz val="11"/>
        <color theme="1"/>
        <rFont val="Calibri"/>
        <family val="2"/>
        <scheme val="minor"/>
      </rPr>
      <t>)</t>
    </r>
  </si>
  <si>
    <r>
      <t>Distanc from Ideal Worst (S</t>
    </r>
    <r>
      <rPr>
        <vertAlign val="superscript"/>
        <sz val="11"/>
        <color theme="1"/>
        <rFont val="Calibri"/>
        <family val="2"/>
        <scheme val="minor"/>
      </rPr>
      <t>-</t>
    </r>
    <r>
      <rPr>
        <sz val="11"/>
        <color theme="1"/>
        <rFont val="Calibri"/>
        <family val="2"/>
        <scheme val="minor"/>
      </rPr>
      <t>)</t>
    </r>
  </si>
  <si>
    <r>
      <t>S</t>
    </r>
    <r>
      <rPr>
        <vertAlign val="superscript"/>
        <sz val="11"/>
        <color theme="1"/>
        <rFont val="Calibri"/>
        <family val="2"/>
        <scheme val="minor"/>
      </rPr>
      <t>+</t>
    </r>
    <r>
      <rPr>
        <sz val="11"/>
        <color theme="1"/>
        <rFont val="Calibri"/>
        <family val="2"/>
        <scheme val="minor"/>
      </rPr>
      <t>+S</t>
    </r>
    <r>
      <rPr>
        <vertAlign val="superscript"/>
        <sz val="11"/>
        <color theme="1"/>
        <rFont val="Calibri"/>
        <family val="2"/>
        <scheme val="minor"/>
      </rPr>
      <t>-</t>
    </r>
  </si>
  <si>
    <t>1</t>
  </si>
  <si>
    <t>Total Cooling Water Use (acre-ft)</t>
  </si>
  <si>
    <t>3</t>
  </si>
  <si>
    <t>Cooling System Type</t>
  </si>
  <si>
    <t>Scores range from 1 to 10 (1 as the lowest and 10 as the highest)</t>
  </si>
  <si>
    <t xml:space="preserve">Annual Availability </t>
  </si>
  <si>
    <t>Fluctuation of IT Room Air Supply Affected by Outdoor Condition</t>
  </si>
  <si>
    <t>Lifetime</t>
  </si>
  <si>
    <t>IT Room Air Contamination</t>
  </si>
  <si>
    <t xml:space="preserve">Complexity </t>
  </si>
  <si>
    <t>Overall Reliability     (out of 50)</t>
  </si>
  <si>
    <t>Overall Reliability (Scaled to 100)</t>
  </si>
  <si>
    <t>Air-Cooled Chiller</t>
  </si>
  <si>
    <t xml:space="preserve">Air-Cooled Chiller + ASE </t>
  </si>
  <si>
    <t>Pre-Cooled-Air-Cooled Chiller + ASE</t>
  </si>
  <si>
    <t>Water-Cooled Chiller + ASE</t>
  </si>
  <si>
    <t>Water-Cooled Chiller + WSE</t>
  </si>
  <si>
    <t>Water-Cooled Chiller + WSE + ASE</t>
  </si>
  <si>
    <t>Evaporative Cooling + ASE</t>
  </si>
  <si>
    <t>Weights range from 1 to 10 (1 as the lowest and 10 as the highest)</t>
  </si>
  <si>
    <t>Annual Maintenance Actions</t>
  </si>
  <si>
    <t>Semi-Annual Maintenance Actions</t>
  </si>
  <si>
    <t>Monthly Maintenance Actions</t>
  </si>
  <si>
    <t>Weekly Maintenance Actions</t>
  </si>
  <si>
    <t>Daily Maintenance Actions</t>
  </si>
  <si>
    <t>Water Treatment Requirement</t>
  </si>
  <si>
    <t>Overall Maintenance Score</t>
  </si>
  <si>
    <t>Evaporative Cooling +ASE</t>
  </si>
  <si>
    <t>6</t>
  </si>
  <si>
    <t>0.5</t>
  </si>
  <si>
    <t>Overall Maintenance Value</t>
  </si>
  <si>
    <t>Parameter Unit/MW IT Load</t>
  </si>
  <si>
    <t>Onsite Water Use (acre-ft/MW IT Load)</t>
  </si>
  <si>
    <t>Total Cooling Water Use (acre-ft/MW IT Load)</t>
  </si>
  <si>
    <t>Energy Use (MWh/MW IT Load)</t>
  </si>
  <si>
    <t>81</t>
  </si>
  <si>
    <t>103</t>
  </si>
  <si>
    <t>PUE</t>
  </si>
  <si>
    <t>IT Load (MW)</t>
  </si>
  <si>
    <t>Annual Cooling Energy Use (MWh)</t>
  </si>
  <si>
    <t>Annual IT Energy Use at UPS Inlet (MWh)</t>
  </si>
  <si>
    <t>Annual Lighting Energy Use  (MWh)</t>
  </si>
  <si>
    <t>Annual IT Energy Use at UPS Outlet (MWh)</t>
  </si>
  <si>
    <t>Annual Total Energy Use (MWh)</t>
  </si>
  <si>
    <t>Total Cooling Water Use (kgal)</t>
  </si>
  <si>
    <t>Total Onsite Water Use (kgal)</t>
  </si>
  <si>
    <r>
      <t>WUE</t>
    </r>
    <r>
      <rPr>
        <vertAlign val="subscript"/>
        <sz val="11"/>
        <color theme="1"/>
        <rFont val="Calibri"/>
        <family val="2"/>
        <scheme val="minor"/>
      </rPr>
      <t>Onsite</t>
    </r>
    <r>
      <rPr>
        <sz val="11"/>
        <color theme="1"/>
        <rFont val="Calibri"/>
        <family val="2"/>
        <scheme val="minor"/>
      </rPr>
      <t xml:space="preserve"> (gal/kWh)</t>
    </r>
  </si>
  <si>
    <r>
      <t>WUE</t>
    </r>
    <r>
      <rPr>
        <vertAlign val="subscript"/>
        <sz val="11"/>
        <color theme="1"/>
        <rFont val="Calibri"/>
        <family val="2"/>
        <scheme val="minor"/>
      </rPr>
      <t>Source</t>
    </r>
    <r>
      <rPr>
        <sz val="11"/>
        <color theme="1"/>
        <rFont val="Calibri"/>
        <family val="2"/>
        <scheme val="minor"/>
      </rPr>
      <t xml:space="preserve">  (gal/kWh)</t>
    </r>
  </si>
  <si>
    <t>Total Source Water Use (kgal)</t>
  </si>
  <si>
    <t>List of Ranked Cooling Systems</t>
  </si>
  <si>
    <t>Onsite WUE (gal/kWh)</t>
  </si>
  <si>
    <t>Source WUE (gal/kWh)</t>
  </si>
  <si>
    <t>Cooling Eneregy Use (MWh)</t>
  </si>
  <si>
    <t>Total Cooling Water (acre-ft)</t>
  </si>
  <si>
    <t>Evaporative Cooling + ASE (No Airflow Containment)</t>
  </si>
  <si>
    <t>Evaporative Cooling + ASE (CAC Airflow)</t>
  </si>
  <si>
    <t>Evaporative Cooling + ASE (HAC-VED Airflow)</t>
  </si>
  <si>
    <t>Evaporative Cooling + ASE (CAC and HAC-VED Airflow)</t>
  </si>
  <si>
    <t>0.8</t>
  </si>
  <si>
    <t>0.4</t>
  </si>
  <si>
    <t>1.5</t>
  </si>
  <si>
    <t>100</t>
  </si>
  <si>
    <t>122</t>
  </si>
  <si>
    <t>135</t>
  </si>
  <si>
    <t>154</t>
  </si>
  <si>
    <t>144</t>
  </si>
  <si>
    <t>163</t>
  </si>
  <si>
    <t>41</t>
  </si>
  <si>
    <t>Cooling System Availbility (% of the Year)</t>
  </si>
  <si>
    <t>Availability of Cooling System (Percentage of the Year)</t>
  </si>
  <si>
    <t>20</t>
  </si>
  <si>
    <t>Disclaimer</t>
  </si>
  <si>
    <t>Acknowledgments</t>
  </si>
  <si>
    <t>Development Team</t>
  </si>
  <si>
    <t>Advising and Outreach</t>
  </si>
  <si>
    <t>Sponsor</t>
  </si>
  <si>
    <t>Salt River Project (SRP): Arizona electric power and water utility company</t>
  </si>
  <si>
    <t xml:space="preserve">Colin Laisure-Pool, Central AZ ASHRAE GAC Chair </t>
  </si>
  <si>
    <t>Phoenix, AZ</t>
  </si>
  <si>
    <t>Application</t>
  </si>
  <si>
    <t>Version</t>
  </si>
  <si>
    <t>2023.V1</t>
  </si>
  <si>
    <t xml:space="preserve">Cooling Systems Schematics </t>
  </si>
  <si>
    <t xml:space="preserve">Cooling Systems Modeling Parameters and Assumptions </t>
  </si>
  <si>
    <t>Tool Description</t>
  </si>
  <si>
    <r>
      <t xml:space="preserve">Note: </t>
    </r>
    <r>
      <rPr>
        <sz val="10"/>
        <rFont val="Calibri"/>
        <family val="2"/>
        <scheme val="minor"/>
      </rPr>
      <t xml:space="preserve">The cooling energy and water use for the systems included in this tool were calculated based on our developed 8760 energy and water analysis based on meteorological year (TMY3) weather data for Phoenix-Sky Harbor International Airport (weather station with location code 722780) from the EnergyPlus weather database.Therefore, this version of the MCDST is currently applicable for data centers in Phoenix, AZ. Its application can be extended to other locations within climate type 2B (ASHRAE's classification). </t>
    </r>
  </si>
  <si>
    <t>Michael Green (SRP)</t>
  </si>
  <si>
    <t>Jamie Ashby (SRP)</t>
  </si>
  <si>
    <t xml:space="preserve">Joseph Degraft-Johnson (SRP) </t>
  </si>
  <si>
    <t>Overall Reliability     (out of 100)</t>
  </si>
  <si>
    <t>89</t>
  </si>
  <si>
    <t>83.25</t>
  </si>
  <si>
    <t>88</t>
  </si>
  <si>
    <t>82.25</t>
  </si>
  <si>
    <t>88.5</t>
  </si>
  <si>
    <t>82.75</t>
  </si>
  <si>
    <t>86.25</t>
  </si>
  <si>
    <t>81.5</t>
  </si>
  <si>
    <t>30</t>
  </si>
  <si>
    <t>10</t>
  </si>
  <si>
    <t>Contact</t>
  </si>
  <si>
    <r>
      <rPr>
        <sz val="12"/>
        <color theme="1"/>
        <rFont val="Calibri"/>
        <family val="2"/>
        <scheme val="minor"/>
      </rPr>
      <t>*</t>
    </r>
    <r>
      <rPr>
        <sz val="11"/>
        <color theme="1"/>
        <rFont val="Calibri"/>
        <family val="2"/>
        <scheme val="minor"/>
      </rPr>
      <t xml:space="preserve">Email: lkarimi@arizona.edu </t>
    </r>
  </si>
  <si>
    <t>*Phone: (915) 207-0240</t>
  </si>
  <si>
    <t>Leeann Yacuel (SRP)</t>
  </si>
  <si>
    <t>Kerri Hickenbottom (UofA)</t>
  </si>
  <si>
    <r>
      <t>Leila Karimi</t>
    </r>
    <r>
      <rPr>
        <sz val="12"/>
        <color theme="1"/>
        <rFont val="Calibri"/>
        <family val="2"/>
        <scheme val="minor"/>
      </rPr>
      <t>*</t>
    </r>
    <r>
      <rPr>
        <sz val="11"/>
        <color theme="1"/>
        <rFont val="Calibri"/>
        <family val="2"/>
        <scheme val="minor"/>
      </rPr>
      <t xml:space="preserve"> (UofA)</t>
    </r>
  </si>
  <si>
    <t>Reema Shinh (UofA)</t>
  </si>
  <si>
    <t>Matt Renner, Northshore IO Inc</t>
  </si>
  <si>
    <t xml:space="preserve">DC-E-WISE (Data Center Energy and Water Information Simulator and Evaluator) </t>
  </si>
  <si>
    <r>
      <t>The DC-E-WISE is an excel-based tool that we developed to facilitate the comparison of nine cooling systems based on five main criteria: Energy Use, Onsite Water Use, Total Cooling Water Use, Reliability, and Maintenance. 
The nine studied cooling systems are: Air-cooled chiller, Air-cooled chiller + Air-side economizer (ASE), Pre-cooled-air-cooled chiller, Pre-cooled-air-cooled chiller + ASE, Water-cooled chiller, Water-cooled chiller + ASE, Water-cooled chiller + Water-side economizer (WSE), Water-cooled chiller + ASE + WSE, and Evaporative cooling system + ASE.
The DC-E-WISE tool employs the technique for order preference by similarity to ideal solution (TOPSIS) method to rank the modeled cooling systems. The tool then presents a tabulated list of the ranked cooling systems, which includes energy and water use data, as the result. By utilizing the TOPSIS method, the tool provides a systematic and objective way of comparing and ranking the cooling systems, enabling users to make informed decisions when selecting and optimizing cooling systems for their data centers. The tabulated result provides a concise summary of the ranked cooling systems, allowing users to quickly identify the most efficient and effective options for their specific needs. This tool utilizes modeling data for cooling energy, water use (onsite cooling and humidification), and total cooling water use in DCs located in the greater Phoenix area. The power and water use data, which are model outputs, are normalized based on the modeled IT load (in MW) at the uninterrupted power supply (UPS) output. Therefore, the tool can calculate the total energy and onsite and total cooling water use for a given IT load as entered by the user. Along with overall DC power and water use, the tool provides estimates for key DC metrics including PUE, WUE</t>
    </r>
    <r>
      <rPr>
        <vertAlign val="subscript"/>
        <sz val="12"/>
        <rFont val="Calibri"/>
        <family val="2"/>
        <scheme val="minor"/>
      </rPr>
      <t>Onsite</t>
    </r>
    <r>
      <rPr>
        <sz val="12"/>
        <rFont val="Calibri"/>
        <family val="2"/>
        <scheme val="minor"/>
      </rPr>
      <t>, and WUE</t>
    </r>
    <r>
      <rPr>
        <vertAlign val="subscript"/>
        <sz val="12"/>
        <rFont val="Calibri"/>
        <family val="2"/>
        <scheme val="minor"/>
      </rPr>
      <t>Source</t>
    </r>
    <r>
      <rPr>
        <sz val="12"/>
        <rFont val="Calibri"/>
        <family val="2"/>
        <scheme val="minor"/>
      </rPr>
      <t>.</t>
    </r>
  </si>
  <si>
    <t>The DC-E-WISE was prepared as an account of work sponsored by Salt River Project (SRP).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</si>
</sst>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0000_);_(* \(#,##0.000000\);_(* &quot;-&quot;??_);_(@_)"/>
    <numFmt numFmtId="165" formatCode="0.00_);\(0.00\)"/>
    <numFmt numFmtId="166" formatCode="0.00000000"/>
    <numFmt numFmtId="167" formatCode="0.0"/>
    <numFmt numFmtId="168" formatCode="0.000"/>
  </numFmts>
  <fonts count="35">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0"/>
      <name val="Arial"/>
      <family val="2"/>
    </font>
    <font>
      <vertAlign val="superscript"/>
      <sz val="11"/>
      <color theme="1"/>
      <name val="Calibri"/>
      <family val="2"/>
      <scheme val="minor"/>
    </font>
    <font>
      <sz val="11"/>
      <color theme="1"/>
      <name val="GreekC"/>
    </font>
    <font>
      <sz val="11"/>
      <color theme="1"/>
      <name val="Calibri"/>
      <family val="2"/>
    </font>
    <font>
      <b/>
      <sz val="12"/>
      <color theme="1"/>
      <name val="Calibri"/>
      <family val="2"/>
      <scheme val="minor"/>
    </font>
    <font>
      <sz val="11"/>
      <color theme="1"/>
      <name val="Times New Roman"/>
      <family val="1"/>
    </font>
    <font>
      <b/>
      <vertAlign val="superscript"/>
      <sz val="11"/>
      <color theme="1"/>
      <name val="Calibri"/>
      <family val="2"/>
      <scheme val="minor"/>
    </font>
    <font>
      <b/>
      <sz val="14"/>
      <color rgb="FF000000"/>
      <name val="Calibri"/>
      <family val="2"/>
    </font>
    <font>
      <b/>
      <sz val="11"/>
      <color rgb="FF000000"/>
      <name val="Calibri"/>
      <family val="2"/>
      <scheme val="minor"/>
    </font>
    <font>
      <sz val="11"/>
      <color rgb="FF000000"/>
      <name val="Calibri"/>
      <family val="2"/>
      <scheme val="minor"/>
    </font>
    <font>
      <b/>
      <sz val="11"/>
      <color theme="4" tint="-0.249977111117893"/>
      <name val="Calibri"/>
      <family val="2"/>
      <scheme val="minor"/>
    </font>
    <font>
      <sz val="11"/>
      <name val="Calibri"/>
      <family val="2"/>
      <scheme val="minor"/>
    </font>
    <font>
      <b/>
      <sz val="11"/>
      <name val="Calibri"/>
      <family val="2"/>
      <scheme val="minor"/>
    </font>
    <font>
      <vertAlign val="subscript"/>
      <sz val="11"/>
      <color theme="1"/>
      <name val="Calibri"/>
      <family val="2"/>
      <scheme val="minor"/>
    </font>
    <font>
      <sz val="12"/>
      <color theme="1"/>
      <name val="Times New Roman"/>
      <family val="1"/>
    </font>
    <font>
      <b/>
      <sz val="12"/>
      <color theme="1"/>
      <name val="Times New Roman"/>
      <family val="1"/>
    </font>
    <font>
      <b/>
      <sz val="11"/>
      <color theme="0"/>
      <name val="Calibri"/>
      <family val="2"/>
      <scheme val="minor"/>
    </font>
    <font>
      <sz val="11"/>
      <color theme="0"/>
      <name val="Calibri"/>
      <family val="2"/>
      <scheme val="minor"/>
    </font>
    <font>
      <sz val="36"/>
      <color theme="0"/>
      <name val="Calibri"/>
      <family val="2"/>
      <scheme val="minor"/>
    </font>
    <font>
      <sz val="12"/>
      <color theme="1"/>
      <name val="Calibri"/>
      <family val="2"/>
      <scheme val="minor"/>
    </font>
    <font>
      <sz val="10"/>
      <name val="Calibri"/>
      <family val="2"/>
      <scheme val="minor"/>
    </font>
    <font>
      <b/>
      <sz val="10"/>
      <name val="Calibri"/>
      <family val="2"/>
      <scheme val="minor"/>
    </font>
    <font>
      <b/>
      <sz val="16"/>
      <name val="Calibri"/>
      <family val="2"/>
      <scheme val="minor"/>
    </font>
    <font>
      <sz val="28"/>
      <color theme="0"/>
      <name val="Calibri"/>
      <family val="2"/>
      <scheme val="minor"/>
    </font>
    <font>
      <u/>
      <sz val="14"/>
      <color theme="1"/>
      <name val="Calibri"/>
      <family val="2"/>
      <scheme val="minor"/>
    </font>
    <font>
      <sz val="14"/>
      <color theme="1"/>
      <name val="Calibri"/>
      <family val="2"/>
      <scheme val="minor"/>
    </font>
    <font>
      <sz val="22"/>
      <color theme="0"/>
      <name val="Calibri"/>
      <family val="2"/>
      <scheme val="minor"/>
    </font>
    <font>
      <sz val="12"/>
      <name val="Calibri"/>
      <family val="2"/>
      <scheme val="minor"/>
    </font>
    <font>
      <vertAlign val="subscript"/>
      <sz val="12"/>
      <name val="Calibri"/>
      <family val="2"/>
      <scheme val="minor"/>
    </font>
    <font>
      <sz val="9"/>
      <color indexed="81"/>
      <name val="Tahoma"/>
      <family val="2"/>
    </font>
    <font>
      <b/>
      <sz val="9"/>
      <color indexed="81"/>
      <name val="Tahoma"/>
      <family val="2"/>
    </font>
  </fonts>
  <fills count="13">
    <fill>
      <patternFill patternType="none"/>
    </fill>
    <fill>
      <patternFill patternType="gray125"/>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2D875A"/>
        <bgColor indexed="64"/>
      </patternFill>
    </fill>
    <fill>
      <patternFill patternType="solid">
        <fgColor theme="0"/>
        <bgColor indexed="64"/>
      </patternFill>
    </fill>
    <fill>
      <patternFill patternType="solid">
        <fgColor theme="0" tint="-0.149998474074526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s>
  <cellStyleXfs count="5">
    <xf numFmtId="0" fontId="0" fillId="0" borderId="0"/>
    <xf numFmtId="43" fontId="2" fillId="0" borderId="0" applyFont="0" applyFill="0" applyBorder="0" applyAlignment="0" applyProtection="0"/>
    <xf numFmtId="43"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cellStyleXfs>
  <cellXfs count="226">
    <xf numFmtId="0" fontId="0" fillId="0" borderId="0" xfId="0"/>
    <xf numFmtId="0" fontId="0" fillId="0" borderId="4"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4" borderId="1" xfId="0" applyFill="1" applyBorder="1" applyAlignment="1">
      <alignment horizontal="center" vertical="center" wrapText="1"/>
    </xf>
    <xf numFmtId="43" fontId="0" fillId="0" borderId="1" xfId="1" applyFont="1" applyBorder="1" applyAlignment="1">
      <alignment horizontal="center" vertical="center"/>
    </xf>
    <xf numFmtId="0" fontId="0" fillId="0" borderId="1" xfId="0" applyBorder="1" applyAlignment="1">
      <alignment horizontal="center" vertical="center"/>
    </xf>
    <xf numFmtId="2" fontId="0" fillId="0" borderId="1" xfId="0" applyNumberFormat="1" applyBorder="1" applyAlignment="1">
      <alignment horizontal="center" vertical="center"/>
    </xf>
    <xf numFmtId="43" fontId="0" fillId="0" borderId="12" xfId="1" applyFont="1" applyBorder="1" applyAlignment="1">
      <alignment horizontal="center" vertical="center"/>
    </xf>
    <xf numFmtId="0" fontId="0" fillId="0" borderId="12" xfId="0" applyBorder="1" applyAlignment="1">
      <alignment horizontal="center" vertical="center"/>
    </xf>
    <xf numFmtId="2" fontId="0" fillId="0" borderId="12" xfId="0" applyNumberFormat="1" applyBorder="1" applyAlignment="1">
      <alignment horizontal="center"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0" borderId="0" xfId="0" applyAlignment="1">
      <alignment horizontal="center" vertical="center" wrapText="1"/>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9" fontId="0" fillId="0" borderId="5" xfId="0" applyNumberFormat="1" applyBorder="1" applyAlignment="1">
      <alignment horizontal="center" vertical="center"/>
    </xf>
    <xf numFmtId="9" fontId="0" fillId="0" borderId="0" xfId="0" applyNumberFormat="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3" borderId="1" xfId="0" applyFill="1" applyBorder="1" applyAlignment="1">
      <alignment horizontal="center" vertical="center" wrapText="1"/>
    </xf>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164" fontId="0" fillId="0" borderId="0" xfId="0" applyNumberFormat="1" applyAlignment="1">
      <alignment horizontal="center" vertical="center"/>
    </xf>
    <xf numFmtId="0" fontId="0" fillId="2" borderId="1" xfId="0" applyFill="1" applyBorder="1" applyAlignment="1">
      <alignment horizontal="center"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0" xfId="0" applyAlignment="1">
      <alignment horizontal="left" vertical="center"/>
    </xf>
    <xf numFmtId="0" fontId="0" fillId="2" borderId="1" xfId="0" applyFill="1" applyBorder="1" applyAlignment="1">
      <alignment horizontal="left" vertical="center"/>
    </xf>
    <xf numFmtId="0" fontId="0" fillId="2" borderId="14" xfId="0" applyFill="1" applyBorder="1" applyAlignment="1">
      <alignment horizontal="left" vertical="center"/>
    </xf>
    <xf numFmtId="0" fontId="0" fillId="2" borderId="14" xfId="0" applyFill="1" applyBorder="1" applyAlignment="1">
      <alignment horizontal="center" vertical="center"/>
    </xf>
    <xf numFmtId="2" fontId="0" fillId="0" borderId="0" xfId="0" applyNumberFormat="1" applyAlignment="1">
      <alignment horizontal="center" vertical="center"/>
    </xf>
    <xf numFmtId="2" fontId="0" fillId="0" borderId="0" xfId="3" applyNumberFormat="1" applyFont="1" applyAlignment="1">
      <alignment horizontal="center" vertical="center"/>
    </xf>
    <xf numFmtId="0" fontId="7" fillId="0" borderId="0" xfId="0" applyFont="1" applyAlignment="1">
      <alignment horizontal="center" vertical="center"/>
    </xf>
    <xf numFmtId="165" fontId="0" fillId="0" borderId="0" xfId="0" applyNumberFormat="1" applyAlignment="1">
      <alignment horizontal="center" vertical="center"/>
    </xf>
    <xf numFmtId="0" fontId="0" fillId="3" borderId="3" xfId="0" applyFill="1" applyBorder="1" applyAlignment="1">
      <alignment horizontal="center" vertical="center"/>
    </xf>
    <xf numFmtId="0" fontId="0" fillId="6" borderId="15" xfId="0" applyFill="1" applyBorder="1" applyAlignment="1">
      <alignment horizontal="center" vertical="center"/>
    </xf>
    <xf numFmtId="1" fontId="0" fillId="0" borderId="0" xfId="0" applyNumberFormat="1" applyAlignment="1">
      <alignment horizontal="center"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43" fontId="0" fillId="0" borderId="0" xfId="0" applyNumberFormat="1" applyAlignment="1">
      <alignment horizontal="center" vertical="center"/>
    </xf>
    <xf numFmtId="0" fontId="8" fillId="0" borderId="0" xfId="0" applyFont="1"/>
    <xf numFmtId="2" fontId="0" fillId="0" borderId="15" xfId="0" applyNumberFormat="1" applyBorder="1" applyAlignment="1">
      <alignment horizontal="center" vertical="center"/>
    </xf>
    <xf numFmtId="0" fontId="0" fillId="0" borderId="17" xfId="0" applyBorder="1" applyAlignment="1">
      <alignment horizontal="center" vertical="center"/>
    </xf>
    <xf numFmtId="0" fontId="0" fillId="0" borderId="27" xfId="0" applyBorder="1"/>
    <xf numFmtId="0" fontId="0" fillId="0" borderId="23" xfId="0" applyBorder="1" applyAlignment="1">
      <alignment vertical="center" wrapText="1"/>
    </xf>
    <xf numFmtId="0" fontId="0" fillId="0" borderId="10" xfId="0" applyBorder="1" applyAlignment="1">
      <alignment vertical="center" wrapText="1"/>
    </xf>
    <xf numFmtId="0" fontId="0" fillId="0" borderId="1"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9" xfId="0"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0" fillId="0" borderId="16" xfId="0" applyBorder="1" applyAlignment="1">
      <alignment vertical="center" wrapText="1"/>
    </xf>
    <xf numFmtId="0" fontId="0" fillId="0" borderId="20" xfId="0" applyBorder="1" applyAlignment="1">
      <alignment vertical="center" wrapText="1"/>
    </xf>
    <xf numFmtId="0" fontId="0" fillId="0" borderId="30" xfId="0" applyBorder="1" applyAlignment="1">
      <alignment vertical="center" wrapText="1"/>
    </xf>
    <xf numFmtId="0" fontId="0" fillId="0" borderId="31" xfId="0" applyBorder="1" applyAlignment="1">
      <alignment vertical="center" wrapText="1"/>
    </xf>
    <xf numFmtId="0" fontId="0" fillId="0" borderId="32" xfId="0" applyBorder="1" applyAlignment="1">
      <alignment vertical="center" wrapText="1"/>
    </xf>
    <xf numFmtId="0" fontId="0" fillId="7" borderId="24" xfId="0" applyFill="1" applyBorder="1" applyAlignment="1">
      <alignment vertical="center" wrapText="1"/>
    </xf>
    <xf numFmtId="0" fontId="0" fillId="7" borderId="25" xfId="0" applyFill="1" applyBorder="1"/>
    <xf numFmtId="0" fontId="0" fillId="7" borderId="1" xfId="0" applyFill="1" applyBorder="1" applyAlignment="1">
      <alignment vertical="center" wrapText="1"/>
    </xf>
    <xf numFmtId="0" fontId="0" fillId="7" borderId="26" xfId="0" applyFill="1" applyBorder="1"/>
    <xf numFmtId="0" fontId="0" fillId="0" borderId="0" xfId="0" applyAlignment="1">
      <alignment vertical="center" wrapText="1"/>
    </xf>
    <xf numFmtId="0" fontId="0" fillId="0" borderId="0" xfId="0" applyAlignment="1">
      <alignment horizontal="center" vertical="center" textRotation="90"/>
    </xf>
    <xf numFmtId="0" fontId="3" fillId="2" borderId="1" xfId="0" applyFont="1" applyFill="1" applyBorder="1" applyAlignment="1">
      <alignment horizontal="left" vertical="center"/>
    </xf>
    <xf numFmtId="0" fontId="3" fillId="2" borderId="1" xfId="0" applyFont="1" applyFill="1" applyBorder="1" applyAlignment="1">
      <alignment horizontal="center" vertical="center" wrapText="1"/>
    </xf>
    <xf numFmtId="0" fontId="3" fillId="8" borderId="1" xfId="0" applyFont="1" applyFill="1" applyBorder="1" applyAlignment="1">
      <alignment horizontal="center" vertical="center"/>
    </xf>
    <xf numFmtId="0" fontId="3" fillId="8" borderId="1" xfId="0" applyFont="1" applyFill="1" applyBorder="1" applyAlignment="1">
      <alignment horizontal="center" vertical="center" wrapText="1"/>
    </xf>
    <xf numFmtId="0" fontId="0" fillId="8" borderId="1" xfId="0" applyFill="1" applyBorder="1" applyAlignment="1">
      <alignment horizontal="center" vertical="center"/>
    </xf>
    <xf numFmtId="0" fontId="3" fillId="9" borderId="1" xfId="0" applyFont="1" applyFill="1" applyBorder="1" applyAlignment="1">
      <alignment horizontal="center" vertical="center"/>
    </xf>
    <xf numFmtId="166" fontId="0" fillId="0" borderId="0" xfId="0" applyNumberFormat="1" applyAlignment="1">
      <alignment horizontal="center" vertical="center"/>
    </xf>
    <xf numFmtId="43" fontId="0" fillId="0" borderId="0" xfId="1" applyFont="1" applyBorder="1" applyAlignment="1">
      <alignment horizontal="center" vertical="center"/>
    </xf>
    <xf numFmtId="0" fontId="0" fillId="4" borderId="4" xfId="0" applyFill="1" applyBorder="1" applyAlignment="1">
      <alignment horizontal="center"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0" fillId="0" borderId="19" xfId="0" applyBorder="1" applyAlignment="1">
      <alignment horizontal="center" vertical="center" wrapText="1"/>
    </xf>
    <xf numFmtId="0" fontId="0" fillId="0" borderId="16" xfId="0" applyBorder="1" applyAlignment="1">
      <alignment horizontal="center" vertical="center" wrapText="1"/>
    </xf>
    <xf numFmtId="0" fontId="0" fillId="0" borderId="18" xfId="0" applyBorder="1" applyAlignment="1">
      <alignment horizontal="center" vertical="center" wrapText="1"/>
    </xf>
    <xf numFmtId="0" fontId="0" fillId="0" borderId="33" xfId="0" applyBorder="1" applyAlignment="1">
      <alignment horizontal="center" vertical="center" wrapText="1"/>
    </xf>
    <xf numFmtId="0" fontId="12" fillId="0" borderId="0" xfId="0" applyFont="1"/>
    <xf numFmtId="0" fontId="0" fillId="0" borderId="21" xfId="0" applyBorder="1" applyAlignment="1">
      <alignment horizontal="center" vertical="center" wrapText="1"/>
    </xf>
    <xf numFmtId="0" fontId="0" fillId="0" borderId="9" xfId="0" applyBorder="1" applyAlignment="1">
      <alignment horizontal="center" vertical="center" wrapText="1"/>
    </xf>
    <xf numFmtId="0" fontId="0" fillId="0" borderId="34" xfId="0" applyBorder="1" applyAlignment="1">
      <alignment horizontal="center" vertical="center"/>
    </xf>
    <xf numFmtId="167" fontId="8" fillId="0" borderId="33" xfId="0" applyNumberFormat="1" applyFont="1" applyBorder="1" applyAlignment="1">
      <alignment horizontal="center" vertical="center"/>
    </xf>
    <xf numFmtId="0" fontId="0" fillId="0" borderId="35" xfId="0" applyBorder="1" applyAlignment="1">
      <alignment horizontal="center" vertical="center" wrapText="1"/>
    </xf>
    <xf numFmtId="0" fontId="0" fillId="0" borderId="35" xfId="0" applyBorder="1" applyAlignment="1">
      <alignment horizontal="center" vertical="center"/>
    </xf>
    <xf numFmtId="0" fontId="13" fillId="0" borderId="0" xfId="0" applyFont="1"/>
    <xf numFmtId="0" fontId="0" fillId="0" borderId="22"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xf>
    <xf numFmtId="167" fontId="8" fillId="0" borderId="17" xfId="0" applyNumberFormat="1" applyFont="1" applyBorder="1" applyAlignment="1">
      <alignment horizontal="center" vertical="center"/>
    </xf>
    <xf numFmtId="0" fontId="9" fillId="0" borderId="0" xfId="0" applyFont="1" applyAlignment="1">
      <alignment horizontal="center" vertical="center" wrapText="1"/>
    </xf>
    <xf numFmtId="0" fontId="0" fillId="0" borderId="0" xfId="0" applyAlignment="1">
      <alignment horizontal="center" vertical="top" wrapText="1"/>
    </xf>
    <xf numFmtId="0" fontId="3" fillId="0" borderId="19" xfId="0" applyFont="1" applyBorder="1" applyAlignment="1">
      <alignment horizontal="left" vertical="top" wrapText="1"/>
    </xf>
    <xf numFmtId="0" fontId="3" fillId="0" borderId="21" xfId="0" applyFont="1" applyBorder="1" applyAlignment="1">
      <alignment horizontal="center" vertical="center" wrapText="1"/>
    </xf>
    <xf numFmtId="1" fontId="0" fillId="0" borderId="0" xfId="0" applyNumberFormat="1"/>
    <xf numFmtId="0" fontId="15" fillId="0" borderId="22"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6" fillId="0" borderId="22"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7" xfId="0" applyFont="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39" xfId="0" applyBorder="1" applyAlignment="1">
      <alignment horizontal="center" vertical="center"/>
    </xf>
    <xf numFmtId="0" fontId="0" fillId="0" borderId="32" xfId="0" applyBorder="1" applyAlignment="1">
      <alignment horizontal="center" vertical="center"/>
    </xf>
    <xf numFmtId="0" fontId="19" fillId="0" borderId="40" xfId="0" applyFont="1" applyBorder="1" applyAlignment="1">
      <alignment horizontal="center" vertical="center"/>
    </xf>
    <xf numFmtId="0" fontId="0" fillId="0" borderId="29" xfId="0" applyBorder="1" applyAlignment="1">
      <alignment horizontal="left" vertical="center"/>
    </xf>
    <xf numFmtId="0" fontId="0" fillId="0" borderId="44" xfId="0" applyBorder="1" applyAlignment="1">
      <alignment horizontal="left" vertical="center"/>
    </xf>
    <xf numFmtId="0" fontId="0" fillId="0" borderId="45" xfId="0" applyBorder="1" applyAlignment="1">
      <alignment horizontal="left" vertical="center"/>
    </xf>
    <xf numFmtId="0" fontId="0" fillId="0" borderId="23" xfId="0" applyBorder="1" applyAlignment="1">
      <alignment horizontal="center" vertical="center" wrapText="1"/>
    </xf>
    <xf numFmtId="0" fontId="0" fillId="0" borderId="13" xfId="0" applyBorder="1" applyAlignment="1">
      <alignment horizontal="center" vertical="center" wrapText="1"/>
    </xf>
    <xf numFmtId="43" fontId="0" fillId="0" borderId="10" xfId="1" applyFont="1" applyBorder="1" applyAlignment="1">
      <alignment horizontal="center" vertical="center"/>
    </xf>
    <xf numFmtId="43" fontId="0" fillId="0" borderId="11" xfId="1"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168" fontId="0" fillId="0" borderId="1" xfId="0" applyNumberFormat="1" applyBorder="1" applyAlignment="1">
      <alignment horizontal="center" vertical="center"/>
    </xf>
    <xf numFmtId="0" fontId="18" fillId="0" borderId="0" xfId="0" applyFont="1"/>
    <xf numFmtId="0" fontId="0" fillId="0" borderId="23" xfId="0" applyBorder="1" applyAlignment="1">
      <alignment horizontal="center" vertical="center"/>
    </xf>
    <xf numFmtId="0" fontId="0" fillId="0" borderId="24" xfId="0" applyBorder="1" applyAlignment="1">
      <alignment horizontal="center" vertical="center"/>
    </xf>
    <xf numFmtId="0" fontId="21" fillId="11" borderId="0" xfId="0" applyFont="1" applyFill="1" applyAlignment="1" applyProtection="1">
      <alignment horizontal="center" vertical="center" wrapText="1"/>
      <protection hidden="1"/>
    </xf>
    <xf numFmtId="0" fontId="20" fillId="11" borderId="0" xfId="0" applyFont="1" applyFill="1"/>
    <xf numFmtId="0" fontId="20" fillId="11" borderId="0" xfId="0" applyFont="1" applyFill="1" applyProtection="1">
      <protection locked="0"/>
    </xf>
    <xf numFmtId="0" fontId="21" fillId="11" borderId="0" xfId="0" applyFont="1" applyFill="1"/>
    <xf numFmtId="0" fontId="0" fillId="11" borderId="0" xfId="0" applyFill="1"/>
    <xf numFmtId="0" fontId="26" fillId="11" borderId="0" xfId="0" applyFont="1" applyFill="1" applyAlignment="1">
      <alignment horizontal="left"/>
    </xf>
    <xf numFmtId="0" fontId="3" fillId="11" borderId="0" xfId="0" applyFont="1" applyFill="1"/>
    <xf numFmtId="0" fontId="22" fillId="10" borderId="0" xfId="0" applyFont="1" applyFill="1" applyAlignment="1" applyProtection="1">
      <alignment vertical="center" wrapText="1"/>
      <protection hidden="1"/>
    </xf>
    <xf numFmtId="0" fontId="28" fillId="11" borderId="0" xfId="0" applyFont="1" applyFill="1"/>
    <xf numFmtId="0" fontId="15" fillId="11" borderId="0" xfId="0" applyFont="1" applyFill="1"/>
    <xf numFmtId="0" fontId="29" fillId="11" borderId="0" xfId="0" applyFont="1" applyFill="1"/>
    <xf numFmtId="0" fontId="21" fillId="11" borderId="47" xfId="0" applyFont="1" applyFill="1" applyBorder="1" applyAlignment="1" applyProtection="1">
      <alignment horizontal="center" vertical="center" wrapText="1"/>
      <protection hidden="1"/>
    </xf>
    <xf numFmtId="0" fontId="23" fillId="0" borderId="0" xfId="0" applyFont="1" applyProtection="1">
      <protection hidden="1"/>
    </xf>
    <xf numFmtId="0" fontId="23" fillId="12" borderId="7" xfId="0" applyFont="1" applyFill="1" applyBorder="1" applyProtection="1">
      <protection hidden="1"/>
    </xf>
    <xf numFmtId="0" fontId="23" fillId="12" borderId="49" xfId="0" applyFont="1" applyFill="1" applyBorder="1" applyProtection="1">
      <protection hidden="1"/>
    </xf>
    <xf numFmtId="3" fontId="0" fillId="0" borderId="15" xfId="0" applyNumberFormat="1" applyBorder="1" applyAlignment="1">
      <alignment horizontal="center" vertical="center"/>
    </xf>
    <xf numFmtId="3" fontId="0" fillId="0" borderId="1" xfId="0" applyNumberFormat="1" applyBorder="1" applyAlignment="1">
      <alignment horizontal="center" vertical="center"/>
    </xf>
    <xf numFmtId="3" fontId="0" fillId="0" borderId="0" xfId="0" applyNumberFormat="1" applyAlignment="1">
      <alignment horizontal="center" vertical="center"/>
    </xf>
    <xf numFmtId="3" fontId="0" fillId="0" borderId="17" xfId="0" applyNumberFormat="1" applyBorder="1" applyAlignment="1">
      <alignment horizontal="center" vertical="center"/>
    </xf>
    <xf numFmtId="167" fontId="0" fillId="0" borderId="0" xfId="0" applyNumberFormat="1" applyAlignment="1">
      <alignment horizontal="center" vertical="center"/>
    </xf>
    <xf numFmtId="167" fontId="0" fillId="0" borderId="17" xfId="0" applyNumberFormat="1" applyBorder="1" applyAlignment="1">
      <alignment horizontal="center" vertical="center"/>
    </xf>
    <xf numFmtId="167" fontId="0" fillId="0" borderId="15" xfId="0" applyNumberFormat="1" applyBorder="1" applyAlignment="1">
      <alignment horizontal="center" vertical="center"/>
    </xf>
    <xf numFmtId="167" fontId="0" fillId="0" borderId="1" xfId="0" applyNumberFormat="1" applyBorder="1" applyAlignment="1">
      <alignment horizontal="center" vertical="center"/>
    </xf>
    <xf numFmtId="9" fontId="18" fillId="0" borderId="43" xfId="0" applyNumberFormat="1" applyFont="1" applyBorder="1" applyAlignment="1">
      <alignment horizontal="center" vertical="center"/>
    </xf>
    <xf numFmtId="9" fontId="18" fillId="0" borderId="41" xfId="0" applyNumberFormat="1" applyFont="1" applyBorder="1" applyAlignment="1">
      <alignment horizontal="center" vertical="center"/>
    </xf>
    <xf numFmtId="9" fontId="18" fillId="0" borderId="42" xfId="0" applyNumberFormat="1" applyFont="1" applyBorder="1" applyAlignment="1">
      <alignment horizontal="center" vertical="center"/>
    </xf>
    <xf numFmtId="0" fontId="3" fillId="0" borderId="0" xfId="0" applyFont="1" applyAlignment="1">
      <alignment horizontal="center" vertical="center"/>
    </xf>
    <xf numFmtId="167" fontId="8" fillId="0" borderId="0" xfId="0" applyNumberFormat="1" applyFont="1" applyAlignment="1">
      <alignment horizontal="center" vertical="center"/>
    </xf>
    <xf numFmtId="0" fontId="0" fillId="0" borderId="10" xfId="0" applyBorder="1" applyAlignment="1">
      <alignment horizontal="center" vertical="center" wrapText="1"/>
    </xf>
    <xf numFmtId="0" fontId="0" fillId="0" borderId="26"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9" fillId="0" borderId="0" xfId="0" applyFont="1"/>
    <xf numFmtId="0" fontId="16" fillId="11" borderId="0" xfId="0" applyFont="1" applyFill="1" applyAlignment="1">
      <alignment horizontal="left" vertical="top" wrapText="1" indent="2"/>
    </xf>
    <xf numFmtId="0" fontId="16" fillId="11" borderId="6" xfId="0" applyFont="1" applyFill="1" applyBorder="1" applyAlignment="1">
      <alignment horizontal="left" vertical="top" wrapText="1" indent="2"/>
    </xf>
    <xf numFmtId="0" fontId="16" fillId="11" borderId="13" xfId="0" applyFont="1" applyFill="1" applyBorder="1" applyAlignment="1">
      <alignment horizontal="left" vertical="top" wrapText="1" indent="2"/>
    </xf>
    <xf numFmtId="0" fontId="16" fillId="11" borderId="33" xfId="0" applyFont="1" applyFill="1" applyBorder="1" applyAlignment="1">
      <alignment horizontal="left" vertical="top" wrapText="1" indent="2"/>
    </xf>
    <xf numFmtId="0" fontId="16" fillId="11" borderId="9" xfId="0" applyFont="1" applyFill="1" applyBorder="1" applyAlignment="1">
      <alignment horizontal="left" vertical="top" wrapText="1" indent="2"/>
    </xf>
    <xf numFmtId="0" fontId="16" fillId="11" borderId="46" xfId="0" applyFont="1" applyFill="1" applyBorder="1" applyAlignment="1">
      <alignment horizontal="left" vertical="top" wrapText="1" indent="2"/>
    </xf>
    <xf numFmtId="0" fontId="16" fillId="11" borderId="36" xfId="0" applyFont="1" applyFill="1" applyBorder="1" applyAlignment="1">
      <alignment horizontal="left" vertical="top" wrapText="1" indent="2"/>
    </xf>
    <xf numFmtId="0" fontId="16" fillId="11" borderId="37" xfId="0" applyFont="1" applyFill="1" applyBorder="1" applyAlignment="1">
      <alignment horizontal="left" vertical="top" wrapText="1" indent="2"/>
    </xf>
    <xf numFmtId="0" fontId="16" fillId="11" borderId="48" xfId="0" applyFont="1" applyFill="1" applyBorder="1" applyAlignment="1">
      <alignment horizontal="left" vertical="top" wrapText="1" indent="2"/>
    </xf>
    <xf numFmtId="0" fontId="27" fillId="10" borderId="0" xfId="0" applyFont="1" applyFill="1" applyAlignment="1" applyProtection="1">
      <alignment horizontal="center" vertical="center" wrapText="1"/>
      <protection hidden="1"/>
    </xf>
    <xf numFmtId="0" fontId="22" fillId="10" borderId="0" xfId="0" applyFont="1" applyFill="1" applyAlignment="1" applyProtection="1">
      <alignment horizontal="center" vertical="center" wrapText="1"/>
      <protection hidden="1"/>
    </xf>
    <xf numFmtId="0" fontId="8" fillId="11" borderId="23" xfId="0" applyFont="1" applyFill="1" applyBorder="1" applyProtection="1">
      <protection hidden="1"/>
    </xf>
    <xf numFmtId="0" fontId="8" fillId="11" borderId="24" xfId="0" applyFont="1" applyFill="1" applyBorder="1" applyProtection="1">
      <protection hidden="1"/>
    </xf>
    <xf numFmtId="0" fontId="8" fillId="11" borderId="11" xfId="0" applyFont="1" applyFill="1" applyBorder="1" applyProtection="1">
      <protection hidden="1"/>
    </xf>
    <xf numFmtId="0" fontId="8" fillId="11" borderId="12" xfId="0" applyFont="1" applyFill="1" applyBorder="1" applyProtection="1">
      <protection hidden="1"/>
    </xf>
    <xf numFmtId="0" fontId="8" fillId="11" borderId="0" xfId="0" applyFont="1" applyFill="1" applyProtection="1">
      <protection hidden="1"/>
    </xf>
    <xf numFmtId="0" fontId="31" fillId="11" borderId="6" xfId="0" applyFont="1" applyFill="1" applyBorder="1" applyAlignment="1">
      <alignment horizontal="left" vertical="top" wrapText="1" indent="2"/>
    </xf>
    <xf numFmtId="0" fontId="25" fillId="11" borderId="6" xfId="0" applyFont="1" applyFill="1" applyBorder="1" applyAlignment="1">
      <alignment horizontal="left" vertical="center" wrapText="1"/>
    </xf>
    <xf numFmtId="0" fontId="25" fillId="11" borderId="13" xfId="0" applyFont="1" applyFill="1" applyBorder="1" applyAlignment="1">
      <alignment horizontal="left" vertical="center" wrapText="1"/>
    </xf>
    <xf numFmtId="0" fontId="25" fillId="11" borderId="33" xfId="0" applyFont="1" applyFill="1" applyBorder="1" applyAlignment="1">
      <alignment horizontal="left" vertical="center" wrapText="1"/>
    </xf>
    <xf numFmtId="0" fontId="25" fillId="11" borderId="9" xfId="0" applyFont="1" applyFill="1" applyBorder="1" applyAlignment="1">
      <alignment horizontal="left" vertical="center" wrapText="1"/>
    </xf>
    <xf numFmtId="0" fontId="25" fillId="11" borderId="0" xfId="0" applyFont="1" applyFill="1" applyAlignment="1">
      <alignment horizontal="left" vertical="center" wrapText="1"/>
    </xf>
    <xf numFmtId="0" fontId="25" fillId="11" borderId="46" xfId="0" applyFont="1" applyFill="1" applyBorder="1" applyAlignment="1">
      <alignment horizontal="left" vertical="center" wrapText="1"/>
    </xf>
    <xf numFmtId="0" fontId="25" fillId="11" borderId="36" xfId="0" applyFont="1" applyFill="1" applyBorder="1" applyAlignment="1">
      <alignment horizontal="left" vertical="center" wrapText="1"/>
    </xf>
    <xf numFmtId="0" fontId="25" fillId="11" borderId="37" xfId="0" applyFont="1" applyFill="1" applyBorder="1" applyAlignment="1">
      <alignment horizontal="left" vertical="center" wrapText="1"/>
    </xf>
    <xf numFmtId="0" fontId="25" fillId="11" borderId="48" xfId="0" applyFont="1" applyFill="1" applyBorder="1" applyAlignment="1">
      <alignment horizontal="left" vertical="center" wrapText="1"/>
    </xf>
    <xf numFmtId="0" fontId="21" fillId="11" borderId="9" xfId="0" applyFont="1" applyFill="1" applyBorder="1" applyAlignment="1" applyProtection="1">
      <alignment horizontal="center" vertical="center" wrapText="1"/>
      <protection hidden="1"/>
    </xf>
    <xf numFmtId="0" fontId="21" fillId="11" borderId="0" xfId="0" applyFont="1" applyFill="1" applyAlignment="1" applyProtection="1">
      <alignment horizontal="center" vertical="center" wrapText="1"/>
      <protection hidden="1"/>
    </xf>
    <xf numFmtId="0" fontId="21" fillId="11" borderId="46" xfId="0" applyFont="1" applyFill="1" applyBorder="1" applyAlignment="1" applyProtection="1">
      <alignment horizontal="center" vertical="center" wrapText="1"/>
      <protection hidden="1"/>
    </xf>
    <xf numFmtId="0" fontId="0" fillId="0" borderId="9" xfId="0" applyBorder="1"/>
    <xf numFmtId="0" fontId="0" fillId="0" borderId="0" xfId="0"/>
    <xf numFmtId="0" fontId="21" fillId="11" borderId="5" xfId="0" applyFont="1" applyFill="1" applyBorder="1" applyAlignment="1" applyProtection="1">
      <alignment horizontal="center" vertical="center" wrapText="1"/>
      <protection hidden="1"/>
    </xf>
    <xf numFmtId="0" fontId="21" fillId="11" borderId="47" xfId="0" applyFont="1" applyFill="1" applyBorder="1" applyAlignment="1" applyProtection="1">
      <alignment horizontal="center" vertical="center" wrapText="1"/>
      <protection hidden="1"/>
    </xf>
    <xf numFmtId="0" fontId="30" fillId="10" borderId="0" xfId="0" applyFont="1" applyFill="1" applyAlignment="1" applyProtection="1">
      <alignment horizontal="center" vertical="center" wrapText="1"/>
      <protection hidden="1"/>
    </xf>
    <xf numFmtId="0" fontId="30" fillId="10" borderId="6" xfId="0" applyFont="1" applyFill="1" applyBorder="1" applyAlignment="1" applyProtection="1">
      <alignment horizontal="center" vertical="center" wrapText="1"/>
      <protection hidden="1"/>
    </xf>
    <xf numFmtId="0" fontId="30" fillId="10" borderId="13" xfId="0" applyFont="1" applyFill="1" applyBorder="1" applyAlignment="1" applyProtection="1">
      <alignment horizontal="center" vertical="center" wrapText="1"/>
      <protection hidden="1"/>
    </xf>
    <xf numFmtId="0" fontId="30" fillId="10" borderId="33" xfId="0" applyFont="1" applyFill="1" applyBorder="1" applyAlignment="1" applyProtection="1">
      <alignment horizontal="center" vertical="center" wrapText="1"/>
      <protection hidden="1"/>
    </xf>
    <xf numFmtId="0" fontId="0" fillId="0" borderId="16" xfId="0" applyBorder="1" applyAlignment="1">
      <alignment horizontal="center" vertical="center"/>
    </xf>
    <xf numFmtId="0" fontId="0" fillId="0" borderId="18" xfId="0"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3" borderId="1" xfId="0" applyFill="1" applyBorder="1" applyAlignment="1">
      <alignment horizontal="center" vertical="center"/>
    </xf>
    <xf numFmtId="0" fontId="0" fillId="0" borderId="0" xfId="0" applyAlignment="1">
      <alignment horizontal="center"/>
    </xf>
    <xf numFmtId="0" fontId="0" fillId="6" borderId="2" xfId="0" applyFill="1" applyBorder="1" applyAlignment="1">
      <alignment horizontal="center"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0" borderId="0" xfId="0" applyFont="1" applyAlignment="1">
      <alignment horizontal="center" vertical="center"/>
    </xf>
    <xf numFmtId="0" fontId="0" fillId="0" borderId="16" xfId="0" applyBorder="1" applyAlignment="1">
      <alignment horizontal="center"/>
    </xf>
    <xf numFmtId="0" fontId="0" fillId="0" borderId="18" xfId="0" applyBorder="1" applyAlignment="1">
      <alignment horizontal="center"/>
    </xf>
    <xf numFmtId="0" fontId="0" fillId="0" borderId="17" xfId="0" applyBorder="1" applyAlignment="1">
      <alignment horizontal="center"/>
    </xf>
    <xf numFmtId="0" fontId="0" fillId="0" borderId="20" xfId="0" applyBorder="1" applyAlignment="1">
      <alignment horizontal="center" vertical="center" textRotation="90"/>
    </xf>
    <xf numFmtId="0" fontId="0" fillId="0" borderId="21" xfId="0" applyBorder="1" applyAlignment="1">
      <alignment horizontal="center" vertical="center" textRotation="90"/>
    </xf>
    <xf numFmtId="0" fontId="0" fillId="0" borderId="22" xfId="0" applyBorder="1" applyAlignment="1">
      <alignment horizontal="center" vertical="center" textRotation="90"/>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16" xfId="0" applyFont="1" applyBorder="1" applyAlignment="1">
      <alignment horizontal="center"/>
    </xf>
    <xf numFmtId="0" fontId="3" fillId="0" borderId="18" xfId="0" applyFont="1" applyBorder="1" applyAlignment="1">
      <alignment horizontal="center"/>
    </xf>
    <xf numFmtId="0" fontId="3" fillId="0" borderId="17" xfId="0" applyFont="1" applyBorder="1" applyAlignment="1">
      <alignment horizontal="center"/>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4" borderId="2" xfId="0" applyFill="1" applyBorder="1" applyAlignment="1">
      <alignment horizontal="center" vertical="center"/>
    </xf>
    <xf numFmtId="0" fontId="0" fillId="6" borderId="1" xfId="0" applyFill="1" applyBorder="1" applyAlignment="1">
      <alignment horizontal="center" vertical="center"/>
    </xf>
  </cellXfs>
  <cellStyles count="5">
    <cellStyle name="Comma" xfId="1" builtinId="3"/>
    <cellStyle name="Comma 2" xfId="2" xr:uid="{8D067A39-B60E-4F0A-9EDF-2FC73E6B60C9}"/>
    <cellStyle name="Normal" xfId="0" builtinId="0"/>
    <cellStyle name="Percent" xfId="3" builtinId="5"/>
    <cellStyle name="Percent 2" xfId="4" xr:uid="{CB97EB27-D1D1-459B-92B1-C2BC29A74A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543537731084553E-2"/>
          <c:y val="4.2214223891876998E-2"/>
          <c:w val="0.80684764003187093"/>
          <c:h val="0.45440492969162732"/>
        </c:manualLayout>
      </c:layout>
      <c:barChart>
        <c:barDir val="col"/>
        <c:grouping val="clustered"/>
        <c:varyColors val="0"/>
        <c:ser>
          <c:idx val="0"/>
          <c:order val="0"/>
          <c:tx>
            <c:strRef>
              <c:f>User_Interaction!$J$3</c:f>
              <c:strCache>
                <c:ptCount val="1"/>
              </c:strCache>
            </c:strRef>
          </c:tx>
          <c:spPr>
            <a:solidFill>
              <a:schemeClr val="accent2"/>
            </a:solidFill>
            <a:ln w="12700">
              <a:solidFill>
                <a:schemeClr val="tx1"/>
              </a:solidFill>
            </a:ln>
            <a:effectLst/>
          </c:spPr>
          <c:invertIfNegative val="0"/>
          <c:cat>
            <c:numRef>
              <c:f>User_Interaction!$F$4:$F$12</c:f>
              <c:numCache>
                <c:formatCode>General</c:formatCode>
                <c:ptCount val="9"/>
              </c:numCache>
            </c:numRef>
          </c:cat>
          <c:val>
            <c:numRef>
              <c:f>User_Interaction!$J$4:$J$12</c:f>
              <c:numCache>
                <c:formatCode>General</c:formatCode>
                <c:ptCount val="9"/>
              </c:numCache>
            </c:numRef>
          </c:val>
          <c:extLst>
            <c:ext xmlns:c16="http://schemas.microsoft.com/office/drawing/2014/chart" uri="{C3380CC4-5D6E-409C-BE32-E72D297353CC}">
              <c16:uniqueId val="{00000000-A541-4A00-A966-06857CF32898}"/>
            </c:ext>
          </c:extLst>
        </c:ser>
        <c:ser>
          <c:idx val="5"/>
          <c:order val="4"/>
          <c:spPr>
            <a:solidFill>
              <a:schemeClr val="accent6"/>
            </a:solidFill>
            <a:ln>
              <a:noFill/>
            </a:ln>
            <a:effectLst/>
          </c:spPr>
          <c:invertIfNegative val="0"/>
          <c:cat>
            <c:numRef>
              <c:f>User_Interaction!$F$4:$F$12</c:f>
              <c:numCache>
                <c:formatCode>General</c:formatCode>
                <c:ptCount val="9"/>
              </c:numCache>
            </c:numRef>
          </c:cat>
          <c:val>
            <c:numRef>
              <c:f>User_Interaction!$O$4:$O$12</c:f>
              <c:numCache>
                <c:formatCode>General</c:formatCode>
                <c:ptCount val="9"/>
              </c:numCache>
            </c:numRef>
          </c:val>
          <c:extLst>
            <c:ext xmlns:c16="http://schemas.microsoft.com/office/drawing/2014/chart" uri="{C3380CC4-5D6E-409C-BE32-E72D297353CC}">
              <c16:uniqueId val="{00000002-6363-435B-8837-086D9F540D6D}"/>
            </c:ext>
          </c:extLst>
        </c:ser>
        <c:ser>
          <c:idx val="6"/>
          <c:order val="5"/>
          <c:spPr>
            <a:solidFill>
              <a:schemeClr val="accent1">
                <a:lumMod val="60000"/>
              </a:schemeClr>
            </a:solidFill>
            <a:ln>
              <a:noFill/>
            </a:ln>
            <a:effectLst/>
          </c:spPr>
          <c:invertIfNegative val="0"/>
          <c:cat>
            <c:numRef>
              <c:f>User_Interaction!$F$4:$F$12</c:f>
              <c:numCache>
                <c:formatCode>General</c:formatCode>
                <c:ptCount val="9"/>
              </c:numCache>
            </c:numRef>
          </c:cat>
          <c:val>
            <c:numRef>
              <c:f>User_Interaction!$P$4:$P$12</c:f>
              <c:numCache>
                <c:formatCode>General</c:formatCode>
                <c:ptCount val="9"/>
              </c:numCache>
            </c:numRef>
          </c:val>
          <c:extLst>
            <c:ext xmlns:c16="http://schemas.microsoft.com/office/drawing/2014/chart" uri="{C3380CC4-5D6E-409C-BE32-E72D297353CC}">
              <c16:uniqueId val="{00000003-6363-435B-8837-086D9F540D6D}"/>
            </c:ext>
          </c:extLst>
        </c:ser>
        <c:dLbls>
          <c:showLegendKey val="0"/>
          <c:showVal val="0"/>
          <c:showCatName val="0"/>
          <c:showSerName val="0"/>
          <c:showPercent val="0"/>
          <c:showBubbleSize val="0"/>
        </c:dLbls>
        <c:gapWidth val="219"/>
        <c:overlap val="-27"/>
        <c:axId val="1690552992"/>
        <c:axId val="1690572544"/>
      </c:barChart>
      <c:barChart>
        <c:barDir val="col"/>
        <c:grouping val="clustered"/>
        <c:varyColors val="0"/>
        <c:ser>
          <c:idx val="4"/>
          <c:order val="1"/>
          <c:spPr>
            <a:solidFill>
              <a:schemeClr val="accent5"/>
            </a:solidFill>
            <a:ln>
              <a:noFill/>
            </a:ln>
            <a:effectLst/>
          </c:spPr>
          <c:invertIfNegative val="0"/>
          <c:cat>
            <c:numRef>
              <c:f>User_Interaction!$C$4:$C$12</c:f>
              <c:numCache>
                <c:formatCode>General</c:formatCode>
                <c:ptCount val="9"/>
              </c:numCache>
            </c:numRef>
          </c:cat>
          <c:val>
            <c:numRef>
              <c:f>User_Interaction!$N$4:$N$12</c:f>
              <c:numCache>
                <c:formatCode>General</c:formatCode>
                <c:ptCount val="9"/>
              </c:numCache>
            </c:numRef>
          </c:val>
          <c:extLst>
            <c:ext xmlns:c16="http://schemas.microsoft.com/office/drawing/2014/chart" uri="{C3380CC4-5D6E-409C-BE32-E72D297353CC}">
              <c16:uniqueId val="{00000001-6363-435B-8837-086D9F540D6D}"/>
            </c:ext>
          </c:extLst>
        </c:ser>
        <c:ser>
          <c:idx val="1"/>
          <c:order val="2"/>
          <c:tx>
            <c:v>Onsite WUE</c:v>
          </c:tx>
          <c:spPr>
            <a:solidFill>
              <a:srgbClr val="00B0F0"/>
            </a:solidFill>
            <a:ln w="12700">
              <a:solidFill>
                <a:schemeClr val="tx1"/>
              </a:solidFill>
            </a:ln>
            <a:effectLst/>
          </c:spPr>
          <c:invertIfNegative val="0"/>
          <c:cat>
            <c:numRef>
              <c:f>User_Interaction!$C$4:$C$12</c:f>
              <c:numCache>
                <c:formatCode>General</c:formatCode>
                <c:ptCount val="9"/>
              </c:numCache>
            </c:numRef>
          </c:cat>
          <c:val>
            <c:numRef>
              <c:f>User_Interaction!$K$4:$K$12</c:f>
              <c:numCache>
                <c:formatCode>General</c:formatCode>
                <c:ptCount val="9"/>
              </c:numCache>
            </c:numRef>
          </c:val>
          <c:extLst>
            <c:ext xmlns:c16="http://schemas.microsoft.com/office/drawing/2014/chart" uri="{C3380CC4-5D6E-409C-BE32-E72D297353CC}">
              <c16:uniqueId val="{00000001-A541-4A00-A966-06857CF32898}"/>
            </c:ext>
          </c:extLst>
        </c:ser>
        <c:ser>
          <c:idx val="2"/>
          <c:order val="3"/>
          <c:tx>
            <c:v>Source WUE</c:v>
          </c:tx>
          <c:spPr>
            <a:solidFill>
              <a:schemeClr val="accent5">
                <a:lumMod val="75000"/>
              </a:schemeClr>
            </a:solidFill>
            <a:ln w="12700">
              <a:solidFill>
                <a:schemeClr val="tx1"/>
              </a:solidFill>
            </a:ln>
            <a:effectLst/>
          </c:spPr>
          <c:invertIfNegative val="0"/>
          <c:cat>
            <c:numRef>
              <c:f>User_Interaction!$C$4:$C$12</c:f>
              <c:numCache>
                <c:formatCode>General</c:formatCode>
                <c:ptCount val="9"/>
              </c:numCache>
            </c:numRef>
          </c:cat>
          <c:val>
            <c:numRef>
              <c:f>User_Interaction!$L$4:$L$12</c:f>
              <c:numCache>
                <c:formatCode>General</c:formatCode>
                <c:ptCount val="9"/>
              </c:numCache>
            </c:numRef>
          </c:val>
          <c:extLst>
            <c:ext xmlns:c16="http://schemas.microsoft.com/office/drawing/2014/chart" uri="{C3380CC4-5D6E-409C-BE32-E72D297353CC}">
              <c16:uniqueId val="{00000002-A541-4A00-A966-06857CF32898}"/>
            </c:ext>
          </c:extLst>
        </c:ser>
        <c:dLbls>
          <c:showLegendKey val="0"/>
          <c:showVal val="0"/>
          <c:showCatName val="0"/>
          <c:showSerName val="0"/>
          <c:showPercent val="0"/>
          <c:showBubbleSize val="0"/>
        </c:dLbls>
        <c:gapWidth val="219"/>
        <c:overlap val="-27"/>
        <c:axId val="1560080912"/>
        <c:axId val="1560074672"/>
      </c:barChart>
      <c:catAx>
        <c:axId val="1690552992"/>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sz="1200">
                    <a:solidFill>
                      <a:sysClr val="windowText" lastClr="000000"/>
                    </a:solidFill>
                    <a:latin typeface="Arial" panose="020B0604020202020204" pitchFamily="34" charset="0"/>
                    <a:cs typeface="Arial" panose="020B0604020202020204" pitchFamily="34" charset="0"/>
                  </a:rPr>
                  <a:t>Cooling Systems</a:t>
                </a:r>
              </a:p>
            </c:rich>
          </c:tx>
          <c:layout>
            <c:manualLayout>
              <c:xMode val="edge"/>
              <c:yMode val="edge"/>
              <c:x val="0.44640458025274621"/>
              <c:y val="0.93971934896014864"/>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12700" cap="flat" cmpd="sng" algn="ctr">
            <a:solidFill>
              <a:schemeClr val="tx1"/>
            </a:solidFill>
            <a:round/>
          </a:ln>
          <a:effectLst/>
        </c:spPr>
        <c:txPr>
          <a:bodyPr rot="-5400000" spcFirstLastPara="1" vertOverflow="ellipsis"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90572544"/>
        <c:crosses val="autoZero"/>
        <c:auto val="1"/>
        <c:lblAlgn val="ctr"/>
        <c:lblOffset val="100"/>
        <c:noMultiLvlLbl val="0"/>
      </c:catAx>
      <c:valAx>
        <c:axId val="169057254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a:solidFill>
                      <a:sysClr val="windowText" lastClr="000000"/>
                    </a:solidFill>
                    <a:latin typeface="Arial" panose="020B0604020202020204" pitchFamily="34" charset="0"/>
                    <a:cs typeface="Arial" panose="020B0604020202020204" pitchFamily="34" charset="0"/>
                  </a:rPr>
                  <a:t>PUE</a:t>
                </a:r>
              </a:p>
            </c:rich>
          </c:tx>
          <c:layout>
            <c:manualLayout>
              <c:xMode val="edge"/>
              <c:yMode val="edge"/>
              <c:x val="1.0042033232491509E-3"/>
              <c:y val="0.2152222442608037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in"/>
        <c:minorTickMark val="none"/>
        <c:tickLblPos val="nextTo"/>
        <c:spPr>
          <a:noFill/>
          <a:ln w="12700">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90552992"/>
        <c:crosses val="autoZero"/>
        <c:crossBetween val="between"/>
        <c:majorUnit val="0.4"/>
      </c:valAx>
      <c:valAx>
        <c:axId val="1560074672"/>
        <c:scaling>
          <c:orientation val="minMax"/>
          <c:max val="2"/>
        </c:scaling>
        <c:delete val="0"/>
        <c:axPos val="r"/>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sz="1200">
                    <a:solidFill>
                      <a:sysClr val="windowText" lastClr="000000"/>
                    </a:solidFill>
                    <a:latin typeface="Arial" panose="020B0604020202020204" pitchFamily="34" charset="0"/>
                    <a:cs typeface="Arial" panose="020B0604020202020204" pitchFamily="34" charset="0"/>
                  </a:rPr>
                  <a:t>WUE (gal/kWh)</a:t>
                </a:r>
              </a:p>
            </c:rich>
          </c:tx>
          <c:layout>
            <c:manualLayout>
              <c:xMode val="edge"/>
              <c:yMode val="edge"/>
              <c:x val="0.96750000037633144"/>
              <c:y val="0.1291300089828410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0" sourceLinked="0"/>
        <c:majorTickMark val="in"/>
        <c:minorTickMark val="none"/>
        <c:tickLblPos val="nextTo"/>
        <c:spPr>
          <a:noFill/>
          <a:ln w="12700">
            <a:solidFill>
              <a:schemeClr val="tx1">
                <a:alpha val="96000"/>
              </a:schemeClr>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60080912"/>
        <c:crosses val="max"/>
        <c:crossBetween val="between"/>
        <c:majorUnit val="0.4"/>
      </c:valAx>
      <c:catAx>
        <c:axId val="1560080912"/>
        <c:scaling>
          <c:orientation val="minMax"/>
        </c:scaling>
        <c:delete val="1"/>
        <c:axPos val="b"/>
        <c:numFmt formatCode="General" sourceLinked="1"/>
        <c:majorTickMark val="out"/>
        <c:minorTickMark val="none"/>
        <c:tickLblPos val="nextTo"/>
        <c:crossAx val="1560074672"/>
        <c:crosses val="autoZero"/>
        <c:auto val="1"/>
        <c:lblAlgn val="ctr"/>
        <c:lblOffset val="100"/>
        <c:noMultiLvlLbl val="0"/>
      </c:catAx>
      <c:spPr>
        <a:noFill/>
        <a:ln>
          <a:noFill/>
        </a:ln>
        <a:effectLst/>
      </c:spPr>
    </c:plotArea>
    <c:legend>
      <c:legendPos val="t"/>
      <c:legendEntry>
        <c:idx val="1"/>
        <c:delete val="1"/>
      </c:legendEntry>
      <c:legendEntry>
        <c:idx val="2"/>
        <c:delete val="1"/>
      </c:legendEntry>
      <c:legendEntry>
        <c:idx val="3"/>
        <c:delete val="1"/>
      </c:legendEntry>
      <c:layout>
        <c:manualLayout>
          <c:xMode val="edge"/>
          <c:yMode val="edge"/>
          <c:x val="0.32195544816325794"/>
          <c:y val="0"/>
          <c:w val="0.35249657861491468"/>
          <c:h val="4.4477808610554663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HAC/VED </a:t>
            </a:r>
            <a:r>
              <a:rPr lang="en-US"/>
              <a:t> Airflow Management Strategy</a:t>
            </a:r>
          </a:p>
        </c:rich>
      </c:tx>
      <c:layout>
        <c:manualLayout>
          <c:xMode val="edge"/>
          <c:yMode val="edge"/>
          <c:x val="0.3293784789829538"/>
          <c:y val="7.473420441777565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1393484816060657"/>
          <c:y val="2.2493074792243779E-2"/>
          <c:w val="0.76013427883305207"/>
          <c:h val="0.46304941799172616"/>
        </c:manualLayout>
      </c:layout>
      <c:barChart>
        <c:barDir val="col"/>
        <c:grouping val="clustered"/>
        <c:varyColors val="0"/>
        <c:ser>
          <c:idx val="0"/>
          <c:order val="0"/>
          <c:spPr>
            <a:pattFill prst="weave">
              <a:fgClr>
                <a:schemeClr val="accent5">
                  <a:lumMod val="75000"/>
                </a:schemeClr>
              </a:fgClr>
              <a:bgClr>
                <a:schemeClr val="bg1"/>
              </a:bgClr>
            </a:pattFill>
            <a:ln>
              <a:solidFill>
                <a:schemeClr val="accent5">
                  <a:lumMod val="75000"/>
                </a:schemeClr>
              </a:solidFill>
            </a:ln>
            <a:effectLst/>
          </c:spPr>
          <c:invertIfNegative val="0"/>
          <c:cat>
            <c:strRef>
              <c:f>'No Airflow Containment'!$A$10:$A$18</c:f>
              <c:strCache>
                <c:ptCount val="9"/>
                <c:pt idx="0">
                  <c:v>Air-Cooled Chiller </c:v>
                </c:pt>
                <c:pt idx="1">
                  <c:v>Air-Cooled Chiller+ ASE </c:v>
                </c:pt>
                <c:pt idx="2">
                  <c:v>Pre-Cooled-Air-Cooled Chiller</c:v>
                </c:pt>
                <c:pt idx="3">
                  <c:v>Pre-Cooled-Air-Cooled Chiller +ASE</c:v>
                </c:pt>
                <c:pt idx="4">
                  <c:v>Water-Cooled Chiller</c:v>
                </c:pt>
                <c:pt idx="5">
                  <c:v>Water-Cooled Chiller+ASE</c:v>
                </c:pt>
                <c:pt idx="6">
                  <c:v>Water-Cooled Chiller+WSE</c:v>
                </c:pt>
                <c:pt idx="7">
                  <c:v>Water-Cooled Chiller+WSE+ASE</c:v>
                </c:pt>
                <c:pt idx="8">
                  <c:v>Evaporative Cooling +ASE</c:v>
                </c:pt>
              </c:strCache>
            </c:strRef>
          </c:cat>
          <c:val>
            <c:numRef>
              <c:f>'HAC-VED Airflow'!$D$10:$D$18</c:f>
              <c:numCache>
                <c:formatCode>0.00</c:formatCode>
                <c:ptCount val="9"/>
                <c:pt idx="0">
                  <c:v>7.0000000000000001E-3</c:v>
                </c:pt>
                <c:pt idx="1">
                  <c:v>3.0627275392685558</c:v>
                </c:pt>
                <c:pt idx="2">
                  <c:v>5.2709999999999999</c:v>
                </c:pt>
                <c:pt idx="3">
                  <c:v>5.5540000000000003</c:v>
                </c:pt>
                <c:pt idx="4">
                  <c:v>19.309999999999999</c:v>
                </c:pt>
                <c:pt idx="5">
                  <c:v>7.46</c:v>
                </c:pt>
                <c:pt idx="6">
                  <c:v>19.03</c:v>
                </c:pt>
                <c:pt idx="7">
                  <c:v>7.46</c:v>
                </c:pt>
                <c:pt idx="8">
                  <c:v>4.5353781044459467</c:v>
                </c:pt>
              </c:numCache>
            </c:numRef>
          </c:val>
          <c:extLst>
            <c:ext xmlns:c16="http://schemas.microsoft.com/office/drawing/2014/chart" uri="{C3380CC4-5D6E-409C-BE32-E72D297353CC}">
              <c16:uniqueId val="{00000000-5740-499F-BC0E-640F308B9479}"/>
            </c:ext>
          </c:extLst>
        </c:ser>
        <c:dLbls>
          <c:showLegendKey val="0"/>
          <c:showVal val="0"/>
          <c:showCatName val="0"/>
          <c:showSerName val="0"/>
          <c:showPercent val="0"/>
          <c:showBubbleSize val="0"/>
        </c:dLbls>
        <c:gapWidth val="219"/>
        <c:overlap val="-27"/>
        <c:axId val="1721549775"/>
        <c:axId val="1721539375"/>
      </c:barChart>
      <c:catAx>
        <c:axId val="1721549775"/>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721539375"/>
        <c:crosses val="autoZero"/>
        <c:auto val="1"/>
        <c:lblAlgn val="ctr"/>
        <c:lblOffset val="100"/>
        <c:noMultiLvlLbl val="0"/>
      </c:catAx>
      <c:valAx>
        <c:axId val="1721539375"/>
        <c:scaling>
          <c:orientation val="minMax"/>
          <c:max val="30"/>
        </c:scaling>
        <c:delete val="0"/>
        <c:axPos val="l"/>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en-US" sz="1200" b="0" i="0" baseline="0">
                    <a:effectLst/>
                    <a:latin typeface="Arial" panose="020B0604020202020204" pitchFamily="34" charset="0"/>
                    <a:cs typeface="Arial" panose="020B0604020202020204" pitchFamily="34" charset="0"/>
                  </a:rPr>
                  <a:t>Onsite Water Use (acre-ft/IT Load MW)</a:t>
                </a:r>
                <a:endParaRPr lang="en-US" sz="1200">
                  <a:effectLst/>
                  <a:latin typeface="Arial" panose="020B0604020202020204" pitchFamily="34" charset="0"/>
                  <a:cs typeface="Arial" panose="020B06040202020202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n-US" sz="1200">
                  <a:latin typeface="Arial" panose="020B0604020202020204" pitchFamily="34" charset="0"/>
                  <a:cs typeface="Arial" panose="020B0604020202020204" pitchFamily="34" charset="0"/>
                </a:endParaRPr>
              </a:p>
            </c:rich>
          </c:tx>
          <c:layout>
            <c:manualLayout>
              <c:xMode val="edge"/>
              <c:yMode val="edge"/>
              <c:x val="0"/>
              <c:y val="0"/>
            </c:manualLayout>
          </c:layout>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en-US"/>
            </a:p>
          </c:txPr>
        </c:title>
        <c:numFmt formatCode="0.00" sourceLinked="1"/>
        <c:majorTickMark val="in"/>
        <c:minorTickMark val="none"/>
        <c:tickLblPos val="nextTo"/>
        <c:spPr>
          <a:noFill/>
          <a:ln w="12700">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721549775"/>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CAC and HAC/VED </a:t>
            </a:r>
            <a:r>
              <a:rPr lang="en-US"/>
              <a:t> Airflow Management Strategy</a:t>
            </a:r>
          </a:p>
        </c:rich>
      </c:tx>
      <c:layout>
        <c:manualLayout>
          <c:xMode val="edge"/>
          <c:yMode val="edge"/>
          <c:x val="0.29900044916557156"/>
          <c:y val="9.9563493281526784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1393484816060657"/>
          <c:y val="2.2493074792243779E-2"/>
          <c:w val="0.76013427883305207"/>
          <c:h val="0.46304941799172616"/>
        </c:manualLayout>
      </c:layout>
      <c:barChart>
        <c:barDir val="col"/>
        <c:grouping val="clustered"/>
        <c:varyColors val="0"/>
        <c:ser>
          <c:idx val="0"/>
          <c:order val="0"/>
          <c:spPr>
            <a:pattFill prst="pct5">
              <a:fgClr>
                <a:schemeClr val="accent5">
                  <a:lumMod val="75000"/>
                </a:schemeClr>
              </a:fgClr>
              <a:bgClr>
                <a:schemeClr val="bg1"/>
              </a:bgClr>
            </a:pattFill>
            <a:ln>
              <a:solidFill>
                <a:schemeClr val="accent5">
                  <a:lumMod val="75000"/>
                </a:schemeClr>
              </a:solidFill>
            </a:ln>
            <a:effectLst/>
          </c:spPr>
          <c:invertIfNegative val="0"/>
          <c:cat>
            <c:strRef>
              <c:f>'No Airflow Containment'!$A$10:$A$18</c:f>
              <c:strCache>
                <c:ptCount val="9"/>
                <c:pt idx="0">
                  <c:v>Air-Cooled Chiller </c:v>
                </c:pt>
                <c:pt idx="1">
                  <c:v>Air-Cooled Chiller+ ASE </c:v>
                </c:pt>
                <c:pt idx="2">
                  <c:v>Pre-Cooled-Air-Cooled Chiller</c:v>
                </c:pt>
                <c:pt idx="3">
                  <c:v>Pre-Cooled-Air-Cooled Chiller +ASE</c:v>
                </c:pt>
                <c:pt idx="4">
                  <c:v>Water-Cooled Chiller</c:v>
                </c:pt>
                <c:pt idx="5">
                  <c:v>Water-Cooled Chiller+ASE</c:v>
                </c:pt>
                <c:pt idx="6">
                  <c:v>Water-Cooled Chiller+WSE</c:v>
                </c:pt>
                <c:pt idx="7">
                  <c:v>Water-Cooled Chiller+WSE+ASE</c:v>
                </c:pt>
                <c:pt idx="8">
                  <c:v>Evaporative Cooling +ASE</c:v>
                </c:pt>
              </c:strCache>
            </c:strRef>
          </c:cat>
          <c:val>
            <c:numRef>
              <c:f>'CAC and HAC-VED Airflow'!$D$10:$D$18</c:f>
              <c:numCache>
                <c:formatCode>0.00</c:formatCode>
                <c:ptCount val="9"/>
                <c:pt idx="0">
                  <c:v>6.1999999999999998E-3</c:v>
                </c:pt>
                <c:pt idx="1">
                  <c:v>3.0789854139648583</c:v>
                </c:pt>
                <c:pt idx="2">
                  <c:v>5.27</c:v>
                </c:pt>
                <c:pt idx="3">
                  <c:v>5.2380000000000004</c:v>
                </c:pt>
                <c:pt idx="4">
                  <c:v>19</c:v>
                </c:pt>
                <c:pt idx="5">
                  <c:v>6.94</c:v>
                </c:pt>
                <c:pt idx="6">
                  <c:v>19</c:v>
                </c:pt>
                <c:pt idx="7">
                  <c:v>6.94</c:v>
                </c:pt>
                <c:pt idx="8">
                  <c:v>16.734000000000002</c:v>
                </c:pt>
              </c:numCache>
            </c:numRef>
          </c:val>
          <c:extLst>
            <c:ext xmlns:c16="http://schemas.microsoft.com/office/drawing/2014/chart" uri="{C3380CC4-5D6E-409C-BE32-E72D297353CC}">
              <c16:uniqueId val="{00000000-4F05-42F5-8A28-F2603B38C29D}"/>
            </c:ext>
          </c:extLst>
        </c:ser>
        <c:dLbls>
          <c:showLegendKey val="0"/>
          <c:showVal val="0"/>
          <c:showCatName val="0"/>
          <c:showSerName val="0"/>
          <c:showPercent val="0"/>
          <c:showBubbleSize val="0"/>
        </c:dLbls>
        <c:gapWidth val="219"/>
        <c:overlap val="-27"/>
        <c:axId val="1721549775"/>
        <c:axId val="1721539375"/>
      </c:barChart>
      <c:catAx>
        <c:axId val="1721549775"/>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721539375"/>
        <c:crosses val="autoZero"/>
        <c:auto val="1"/>
        <c:lblAlgn val="ctr"/>
        <c:lblOffset val="100"/>
        <c:noMultiLvlLbl val="0"/>
      </c:catAx>
      <c:valAx>
        <c:axId val="1721539375"/>
        <c:scaling>
          <c:orientation val="minMax"/>
          <c:max val="3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a:latin typeface="Arial" panose="020B0604020202020204" pitchFamily="34" charset="0"/>
                    <a:cs typeface="Arial" panose="020B0604020202020204" pitchFamily="34" charset="0"/>
                  </a:rPr>
                  <a:t>Onsite Water Use (acre-ft/IT</a:t>
                </a:r>
                <a:r>
                  <a:rPr lang="en-US" sz="1200" baseline="0">
                    <a:latin typeface="Arial" panose="020B0604020202020204" pitchFamily="34" charset="0"/>
                    <a:cs typeface="Arial" panose="020B0604020202020204" pitchFamily="34" charset="0"/>
                  </a:rPr>
                  <a:t> Load MW</a:t>
                </a:r>
                <a:r>
                  <a:rPr lang="en-US" sz="1200">
                    <a:latin typeface="Arial" panose="020B0604020202020204" pitchFamily="34" charset="0"/>
                    <a:cs typeface="Arial" panose="020B0604020202020204" pitchFamily="34" charset="0"/>
                  </a:rPr>
                  <a:t>)</a:t>
                </a:r>
              </a:p>
            </c:rich>
          </c:tx>
          <c:layout>
            <c:manualLayout>
              <c:xMode val="edge"/>
              <c:yMode val="edge"/>
              <c:x val="6.9443917293470258E-3"/>
              <c:y val="2.1004485932204315E-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in"/>
        <c:minorTickMark val="none"/>
        <c:tickLblPos val="nextTo"/>
        <c:spPr>
          <a:noFill/>
          <a:ln w="12700">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721549775"/>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CAC</a:t>
            </a:r>
            <a:r>
              <a:rPr lang="en-US" sz="1200">
                <a:latin typeface="Arial" panose="020B0604020202020204" pitchFamily="34" charset="0"/>
                <a:cs typeface="Arial" panose="020B0604020202020204" pitchFamily="34" charset="0"/>
              </a:rPr>
              <a:t> Airflow</a:t>
            </a:r>
            <a:r>
              <a:rPr lang="en-US" sz="1200" baseline="0">
                <a:latin typeface="Arial" panose="020B0604020202020204" pitchFamily="34" charset="0"/>
                <a:cs typeface="Arial" panose="020B0604020202020204" pitchFamily="34" charset="0"/>
              </a:rPr>
              <a:t> Management Strategy</a:t>
            </a:r>
            <a:endParaRPr lang="en-US" sz="1200">
              <a:latin typeface="Arial" panose="020B0604020202020204" pitchFamily="34" charset="0"/>
              <a:cs typeface="Arial" panose="020B0604020202020204" pitchFamily="34" charset="0"/>
            </a:endParaRPr>
          </a:p>
        </c:rich>
      </c:tx>
      <c:layout>
        <c:manualLayout>
          <c:xMode val="edge"/>
          <c:yMode val="edge"/>
          <c:x val="0.38992711423329091"/>
          <c:y val="9.956436669713048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1393484816060657"/>
          <c:y val="2.2493074792243779E-2"/>
          <c:w val="0.76013427883305207"/>
          <c:h val="0.46304941799172616"/>
        </c:manualLayout>
      </c:layout>
      <c:barChart>
        <c:barDir val="col"/>
        <c:grouping val="clustered"/>
        <c:varyColors val="0"/>
        <c:ser>
          <c:idx val="0"/>
          <c:order val="0"/>
          <c:spPr>
            <a:pattFill prst="wdDnDiag">
              <a:fgClr>
                <a:schemeClr val="accent5">
                  <a:lumMod val="50000"/>
                </a:schemeClr>
              </a:fgClr>
              <a:bgClr>
                <a:schemeClr val="bg1"/>
              </a:bgClr>
            </a:pattFill>
            <a:ln>
              <a:solidFill>
                <a:schemeClr val="accent5">
                  <a:lumMod val="50000"/>
                </a:schemeClr>
              </a:solidFill>
            </a:ln>
            <a:effectLst/>
          </c:spPr>
          <c:invertIfNegative val="0"/>
          <c:cat>
            <c:strRef>
              <c:f>'No Airflow Containment'!$A$10:$A$18</c:f>
              <c:strCache>
                <c:ptCount val="9"/>
                <c:pt idx="0">
                  <c:v>Air-Cooled Chiller </c:v>
                </c:pt>
                <c:pt idx="1">
                  <c:v>Air-Cooled Chiller+ ASE </c:v>
                </c:pt>
                <c:pt idx="2">
                  <c:v>Pre-Cooled-Air-Cooled Chiller</c:v>
                </c:pt>
                <c:pt idx="3">
                  <c:v>Pre-Cooled-Air-Cooled Chiller +ASE</c:v>
                </c:pt>
                <c:pt idx="4">
                  <c:v>Water-Cooled Chiller</c:v>
                </c:pt>
                <c:pt idx="5">
                  <c:v>Water-Cooled Chiller+ASE</c:v>
                </c:pt>
                <c:pt idx="6">
                  <c:v>Water-Cooled Chiller+WSE</c:v>
                </c:pt>
                <c:pt idx="7">
                  <c:v>Water-Cooled Chiller+WSE+ASE</c:v>
                </c:pt>
                <c:pt idx="8">
                  <c:v>Evaporative Cooling +ASE</c:v>
                </c:pt>
              </c:strCache>
            </c:strRef>
          </c:cat>
          <c:val>
            <c:numRef>
              <c:f>'CAC Airflow'!$E$10:$E$18</c:f>
              <c:numCache>
                <c:formatCode>0.00</c:formatCode>
                <c:ptCount val="9"/>
                <c:pt idx="0">
                  <c:v>4.42</c:v>
                </c:pt>
                <c:pt idx="1">
                  <c:v>4.4000000000000004</c:v>
                </c:pt>
                <c:pt idx="2">
                  <c:v>9.39</c:v>
                </c:pt>
                <c:pt idx="3">
                  <c:v>8.375</c:v>
                </c:pt>
                <c:pt idx="4">
                  <c:v>21.32</c:v>
                </c:pt>
                <c:pt idx="5">
                  <c:v>11.18</c:v>
                </c:pt>
                <c:pt idx="6">
                  <c:v>21.15</c:v>
                </c:pt>
                <c:pt idx="7">
                  <c:v>11.18</c:v>
                </c:pt>
                <c:pt idx="8">
                  <c:v>4.1771327000637992</c:v>
                </c:pt>
              </c:numCache>
            </c:numRef>
          </c:val>
          <c:extLst>
            <c:ext xmlns:c16="http://schemas.microsoft.com/office/drawing/2014/chart" uri="{C3380CC4-5D6E-409C-BE32-E72D297353CC}">
              <c16:uniqueId val="{00000000-C967-4FBE-9447-05CD63EE9D1B}"/>
            </c:ext>
          </c:extLst>
        </c:ser>
        <c:dLbls>
          <c:showLegendKey val="0"/>
          <c:showVal val="0"/>
          <c:showCatName val="0"/>
          <c:showSerName val="0"/>
          <c:showPercent val="0"/>
          <c:showBubbleSize val="0"/>
        </c:dLbls>
        <c:gapWidth val="219"/>
        <c:overlap val="-27"/>
        <c:axId val="1721549775"/>
        <c:axId val="1721539375"/>
      </c:barChart>
      <c:catAx>
        <c:axId val="1721549775"/>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721539375"/>
        <c:crosses val="autoZero"/>
        <c:auto val="1"/>
        <c:lblAlgn val="ctr"/>
        <c:lblOffset val="100"/>
        <c:noMultiLvlLbl val="0"/>
      </c:catAx>
      <c:valAx>
        <c:axId val="1721539375"/>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a:latin typeface="Arial" panose="020B0604020202020204" pitchFamily="34" charset="0"/>
                    <a:cs typeface="Arial" panose="020B0604020202020204" pitchFamily="34" charset="0"/>
                  </a:rPr>
                  <a:t>Total Cooling Water Use (acre-ft/IT Load MW)</a:t>
                </a:r>
              </a:p>
            </c:rich>
          </c:tx>
          <c:layout>
            <c:manualLayout>
              <c:xMode val="edge"/>
              <c:yMode val="edge"/>
              <c:x val="4.6773295756353964E-4"/>
              <c:y val="4.0540627001220967E-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in"/>
        <c:minorTickMark val="none"/>
        <c:tickLblPos val="nextTo"/>
        <c:spPr>
          <a:noFill/>
          <a:ln w="12700">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721549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HAC/VED </a:t>
            </a:r>
            <a:r>
              <a:rPr lang="en-US" sz="1200">
                <a:latin typeface="Arial" panose="020B0604020202020204" pitchFamily="34" charset="0"/>
                <a:cs typeface="Arial" panose="020B0604020202020204" pitchFamily="34" charset="0"/>
              </a:rPr>
              <a:t>Airflow</a:t>
            </a:r>
            <a:r>
              <a:rPr lang="en-US" sz="1200" baseline="0">
                <a:latin typeface="Arial" panose="020B0604020202020204" pitchFamily="34" charset="0"/>
                <a:cs typeface="Arial" panose="020B0604020202020204" pitchFamily="34" charset="0"/>
              </a:rPr>
              <a:t> Management Strategy</a:t>
            </a:r>
            <a:endParaRPr lang="en-US" sz="1200">
              <a:latin typeface="Arial" panose="020B0604020202020204" pitchFamily="34" charset="0"/>
              <a:cs typeface="Arial" panose="020B0604020202020204" pitchFamily="34" charset="0"/>
            </a:endParaRPr>
          </a:p>
        </c:rich>
      </c:tx>
      <c:layout>
        <c:manualLayout>
          <c:xMode val="edge"/>
          <c:yMode val="edge"/>
          <c:x val="0.38992711423329091"/>
          <c:y val="9.956436669713048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1393484816060657"/>
          <c:y val="2.2493074792243779E-2"/>
          <c:w val="0.76013427883305207"/>
          <c:h val="0.46304941799172616"/>
        </c:manualLayout>
      </c:layout>
      <c:barChart>
        <c:barDir val="col"/>
        <c:grouping val="clustered"/>
        <c:varyColors val="0"/>
        <c:ser>
          <c:idx val="0"/>
          <c:order val="0"/>
          <c:spPr>
            <a:pattFill prst="weave">
              <a:fgClr>
                <a:schemeClr val="accent5">
                  <a:lumMod val="50000"/>
                </a:schemeClr>
              </a:fgClr>
              <a:bgClr>
                <a:schemeClr val="bg1"/>
              </a:bgClr>
            </a:pattFill>
            <a:ln>
              <a:solidFill>
                <a:schemeClr val="accent5">
                  <a:lumMod val="50000"/>
                </a:schemeClr>
              </a:solidFill>
            </a:ln>
            <a:effectLst/>
          </c:spPr>
          <c:invertIfNegative val="0"/>
          <c:cat>
            <c:strRef>
              <c:f>'No Airflow Containment'!$A$10:$A$18</c:f>
              <c:strCache>
                <c:ptCount val="9"/>
                <c:pt idx="0">
                  <c:v>Air-Cooled Chiller </c:v>
                </c:pt>
                <c:pt idx="1">
                  <c:v>Air-Cooled Chiller+ ASE </c:v>
                </c:pt>
                <c:pt idx="2">
                  <c:v>Pre-Cooled-Air-Cooled Chiller</c:v>
                </c:pt>
                <c:pt idx="3">
                  <c:v>Pre-Cooled-Air-Cooled Chiller +ASE</c:v>
                </c:pt>
                <c:pt idx="4">
                  <c:v>Water-Cooled Chiller</c:v>
                </c:pt>
                <c:pt idx="5">
                  <c:v>Water-Cooled Chiller+ASE</c:v>
                </c:pt>
                <c:pt idx="6">
                  <c:v>Water-Cooled Chiller+WSE</c:v>
                </c:pt>
                <c:pt idx="7">
                  <c:v>Water-Cooled Chiller+WSE+ASE</c:v>
                </c:pt>
                <c:pt idx="8">
                  <c:v>Evaporative Cooling +ASE</c:v>
                </c:pt>
              </c:strCache>
            </c:strRef>
          </c:cat>
          <c:val>
            <c:numRef>
              <c:f>'HAC-VED Airflow'!$E$10:$E$18</c:f>
              <c:numCache>
                <c:formatCode>0.00</c:formatCode>
                <c:ptCount val="9"/>
                <c:pt idx="0">
                  <c:v>4.04</c:v>
                </c:pt>
                <c:pt idx="1">
                  <c:v>4.8029999999999999</c:v>
                </c:pt>
                <c:pt idx="2" formatCode="General">
                  <c:v>9.0809999999999995</c:v>
                </c:pt>
                <c:pt idx="3">
                  <c:v>7.157</c:v>
                </c:pt>
                <c:pt idx="4">
                  <c:v>21.14</c:v>
                </c:pt>
                <c:pt idx="5">
                  <c:v>8.59</c:v>
                </c:pt>
                <c:pt idx="6">
                  <c:v>20.69</c:v>
                </c:pt>
                <c:pt idx="7">
                  <c:v>8.59</c:v>
                </c:pt>
                <c:pt idx="8">
                  <c:v>20.298556535040639</c:v>
                </c:pt>
              </c:numCache>
            </c:numRef>
          </c:val>
          <c:extLst>
            <c:ext xmlns:c16="http://schemas.microsoft.com/office/drawing/2014/chart" uri="{C3380CC4-5D6E-409C-BE32-E72D297353CC}">
              <c16:uniqueId val="{00000000-CCAE-4AFE-A2D1-1D3D986C569A}"/>
            </c:ext>
          </c:extLst>
        </c:ser>
        <c:dLbls>
          <c:showLegendKey val="0"/>
          <c:showVal val="0"/>
          <c:showCatName val="0"/>
          <c:showSerName val="0"/>
          <c:showPercent val="0"/>
          <c:showBubbleSize val="0"/>
        </c:dLbls>
        <c:gapWidth val="219"/>
        <c:overlap val="-27"/>
        <c:axId val="1721549775"/>
        <c:axId val="1721539375"/>
      </c:barChart>
      <c:catAx>
        <c:axId val="1721549775"/>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721539375"/>
        <c:crosses val="autoZero"/>
        <c:auto val="1"/>
        <c:lblAlgn val="ctr"/>
        <c:lblOffset val="100"/>
        <c:noMultiLvlLbl val="0"/>
      </c:catAx>
      <c:valAx>
        <c:axId val="1721539375"/>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a:latin typeface="Arial" panose="020B0604020202020204" pitchFamily="34" charset="0"/>
                    <a:cs typeface="Arial" panose="020B0604020202020204" pitchFamily="34" charset="0"/>
                  </a:rPr>
                  <a:t>Total Cooling Water Use (acre-ft/IT Load MW)</a:t>
                </a:r>
              </a:p>
            </c:rich>
          </c:tx>
          <c:layout>
            <c:manualLayout>
              <c:xMode val="edge"/>
              <c:yMode val="edge"/>
              <c:x val="1.7704474294013759E-2"/>
              <c:y val="2.256609763540657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in"/>
        <c:minorTickMark val="none"/>
        <c:tickLblPos val="nextTo"/>
        <c:spPr>
          <a:noFill/>
          <a:ln w="12700">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721549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CAC and HAC/VED</a:t>
            </a:r>
            <a:r>
              <a:rPr lang="en-US" sz="1200">
                <a:latin typeface="Arial" panose="020B0604020202020204" pitchFamily="34" charset="0"/>
                <a:cs typeface="Arial" panose="020B0604020202020204" pitchFamily="34" charset="0"/>
              </a:rPr>
              <a:t> Airflow</a:t>
            </a:r>
            <a:r>
              <a:rPr lang="en-US" sz="1200" baseline="0">
                <a:latin typeface="Arial" panose="020B0604020202020204" pitchFamily="34" charset="0"/>
                <a:cs typeface="Arial" panose="020B0604020202020204" pitchFamily="34" charset="0"/>
              </a:rPr>
              <a:t> Management Strategy</a:t>
            </a:r>
            <a:endParaRPr lang="en-US" sz="1200">
              <a:latin typeface="Arial" panose="020B0604020202020204" pitchFamily="34" charset="0"/>
              <a:cs typeface="Arial" panose="020B0604020202020204" pitchFamily="34" charset="0"/>
            </a:endParaRPr>
          </a:p>
        </c:rich>
      </c:tx>
      <c:layout>
        <c:manualLayout>
          <c:xMode val="edge"/>
          <c:yMode val="edge"/>
          <c:x val="0.312110330995369"/>
          <c:y val="1.243927821452779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1393484816060657"/>
          <c:y val="2.2493074792243779E-2"/>
          <c:w val="0.76013427883305207"/>
          <c:h val="0.46304941799172616"/>
        </c:manualLayout>
      </c:layout>
      <c:barChart>
        <c:barDir val="col"/>
        <c:grouping val="clustered"/>
        <c:varyColors val="0"/>
        <c:ser>
          <c:idx val="0"/>
          <c:order val="0"/>
          <c:spPr>
            <a:pattFill prst="pct10">
              <a:fgClr>
                <a:schemeClr val="accent5">
                  <a:lumMod val="50000"/>
                </a:schemeClr>
              </a:fgClr>
              <a:bgClr>
                <a:schemeClr val="bg1"/>
              </a:bgClr>
            </a:pattFill>
            <a:ln>
              <a:solidFill>
                <a:schemeClr val="accent5">
                  <a:lumMod val="50000"/>
                </a:schemeClr>
              </a:solidFill>
            </a:ln>
            <a:effectLst/>
          </c:spPr>
          <c:invertIfNegative val="0"/>
          <c:cat>
            <c:strRef>
              <c:f>'No Airflow Containment'!$A$10:$A$18</c:f>
              <c:strCache>
                <c:ptCount val="9"/>
                <c:pt idx="0">
                  <c:v>Air-Cooled Chiller </c:v>
                </c:pt>
                <c:pt idx="1">
                  <c:v>Air-Cooled Chiller+ ASE </c:v>
                </c:pt>
                <c:pt idx="2">
                  <c:v>Pre-Cooled-Air-Cooled Chiller</c:v>
                </c:pt>
                <c:pt idx="3">
                  <c:v>Pre-Cooled-Air-Cooled Chiller +ASE</c:v>
                </c:pt>
                <c:pt idx="4">
                  <c:v>Water-Cooled Chiller</c:v>
                </c:pt>
                <c:pt idx="5">
                  <c:v>Water-Cooled Chiller+ASE</c:v>
                </c:pt>
                <c:pt idx="6">
                  <c:v>Water-Cooled Chiller+WSE</c:v>
                </c:pt>
                <c:pt idx="7">
                  <c:v>Water-Cooled Chiller+WSE+ASE</c:v>
                </c:pt>
                <c:pt idx="8">
                  <c:v>Evaporative Cooling +ASE</c:v>
                </c:pt>
              </c:strCache>
            </c:strRef>
          </c:cat>
          <c:val>
            <c:numRef>
              <c:f>'CAC and HAC-VED Airflow'!$E$10:$E$18</c:f>
              <c:numCache>
                <c:formatCode>0.00</c:formatCode>
                <c:ptCount val="9"/>
                <c:pt idx="0">
                  <c:v>3.89</c:v>
                </c:pt>
                <c:pt idx="1">
                  <c:v>4.6050000000000004</c:v>
                </c:pt>
                <c:pt idx="2">
                  <c:v>8.9369999999999994</c:v>
                </c:pt>
                <c:pt idx="3">
                  <c:v>6.65</c:v>
                </c:pt>
                <c:pt idx="4">
                  <c:v>20.54</c:v>
                </c:pt>
                <c:pt idx="5">
                  <c:v>7.94</c:v>
                </c:pt>
                <c:pt idx="6">
                  <c:v>20.54</c:v>
                </c:pt>
                <c:pt idx="7">
                  <c:v>7.94</c:v>
                </c:pt>
                <c:pt idx="8">
                  <c:v>17.526</c:v>
                </c:pt>
              </c:numCache>
            </c:numRef>
          </c:val>
          <c:extLst>
            <c:ext xmlns:c16="http://schemas.microsoft.com/office/drawing/2014/chart" uri="{C3380CC4-5D6E-409C-BE32-E72D297353CC}">
              <c16:uniqueId val="{00000000-6007-457A-878E-0D8664AE17CA}"/>
            </c:ext>
          </c:extLst>
        </c:ser>
        <c:dLbls>
          <c:showLegendKey val="0"/>
          <c:showVal val="0"/>
          <c:showCatName val="0"/>
          <c:showSerName val="0"/>
          <c:showPercent val="0"/>
          <c:showBubbleSize val="0"/>
        </c:dLbls>
        <c:gapWidth val="219"/>
        <c:overlap val="-27"/>
        <c:axId val="1721549775"/>
        <c:axId val="1721539375"/>
      </c:barChart>
      <c:catAx>
        <c:axId val="1721549775"/>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721539375"/>
        <c:crosses val="autoZero"/>
        <c:auto val="1"/>
        <c:lblAlgn val="ctr"/>
        <c:lblOffset val="100"/>
        <c:noMultiLvlLbl val="0"/>
      </c:catAx>
      <c:valAx>
        <c:axId val="1721539375"/>
        <c:scaling>
          <c:orientation val="minMax"/>
          <c:max val="3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a:latin typeface="Arial" panose="020B0604020202020204" pitchFamily="34" charset="0"/>
                    <a:cs typeface="Arial" panose="020B0604020202020204" pitchFamily="34" charset="0"/>
                  </a:rPr>
                  <a:t>Total Cooling Water Use (acre-ft/IT Load MW)</a:t>
                </a:r>
              </a:p>
            </c:rich>
          </c:tx>
          <c:layout>
            <c:manualLayout>
              <c:xMode val="edge"/>
              <c:yMode val="edge"/>
              <c:x val="1.7704474294013759E-2"/>
              <c:y val="2.256609763540657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in"/>
        <c:minorTickMark val="none"/>
        <c:tickLblPos val="nextTo"/>
        <c:spPr>
          <a:noFill/>
          <a:ln w="12700">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721549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42206091287335"/>
          <c:y val="0.11647796586246181"/>
          <c:w val="0.7275985912157189"/>
          <c:h val="0.38014114752941414"/>
        </c:manualLayout>
      </c:layout>
      <c:barChart>
        <c:barDir val="col"/>
        <c:grouping val="clustered"/>
        <c:varyColors val="0"/>
        <c:ser>
          <c:idx val="0"/>
          <c:order val="0"/>
          <c:tx>
            <c:strRef>
              <c:f>User_Interaction!$G$3</c:f>
              <c:strCache>
                <c:ptCount val="1"/>
              </c:strCache>
            </c:strRef>
          </c:tx>
          <c:spPr>
            <a:solidFill>
              <a:schemeClr val="accent2"/>
            </a:solidFill>
            <a:ln w="12700">
              <a:solidFill>
                <a:schemeClr val="tx1"/>
              </a:solidFill>
            </a:ln>
            <a:effectLst/>
          </c:spPr>
          <c:invertIfNegative val="0"/>
          <c:cat>
            <c:numRef>
              <c:f>User_Interaction!$F$4:$F$12</c:f>
              <c:numCache>
                <c:formatCode>General</c:formatCode>
                <c:ptCount val="9"/>
              </c:numCache>
            </c:numRef>
          </c:cat>
          <c:val>
            <c:numRef>
              <c:f>User_Interaction!$G$4:$G$12</c:f>
              <c:numCache>
                <c:formatCode>General</c:formatCode>
                <c:ptCount val="9"/>
              </c:numCache>
            </c:numRef>
          </c:val>
          <c:extLst>
            <c:ext xmlns:c16="http://schemas.microsoft.com/office/drawing/2014/chart" uri="{C3380CC4-5D6E-409C-BE32-E72D297353CC}">
              <c16:uniqueId val="{00000000-87FD-4EE5-B149-71577BB01CD9}"/>
            </c:ext>
          </c:extLst>
        </c:ser>
        <c:ser>
          <c:idx val="5"/>
          <c:order val="4"/>
          <c:spPr>
            <a:solidFill>
              <a:schemeClr val="accent6"/>
            </a:solidFill>
            <a:ln>
              <a:noFill/>
            </a:ln>
            <a:effectLst/>
          </c:spPr>
          <c:invertIfNegative val="0"/>
          <c:cat>
            <c:numRef>
              <c:f>User_Interaction!$F$4:$F$12</c:f>
              <c:numCache>
                <c:formatCode>General</c:formatCode>
                <c:ptCount val="9"/>
              </c:numCache>
            </c:numRef>
          </c:cat>
          <c:val>
            <c:numRef>
              <c:f>User_Interaction!$O$4:$O$12</c:f>
              <c:numCache>
                <c:formatCode>General</c:formatCode>
                <c:ptCount val="9"/>
              </c:numCache>
            </c:numRef>
          </c:val>
          <c:extLst>
            <c:ext xmlns:c16="http://schemas.microsoft.com/office/drawing/2014/chart" uri="{C3380CC4-5D6E-409C-BE32-E72D297353CC}">
              <c16:uniqueId val="{00000001-87FD-4EE5-B149-71577BB01CD9}"/>
            </c:ext>
          </c:extLst>
        </c:ser>
        <c:ser>
          <c:idx val="6"/>
          <c:order val="5"/>
          <c:spPr>
            <a:solidFill>
              <a:schemeClr val="accent1">
                <a:lumMod val="60000"/>
              </a:schemeClr>
            </a:solidFill>
            <a:ln>
              <a:noFill/>
            </a:ln>
            <a:effectLst/>
          </c:spPr>
          <c:invertIfNegative val="0"/>
          <c:cat>
            <c:numRef>
              <c:f>User_Interaction!$F$4:$F$12</c:f>
              <c:numCache>
                <c:formatCode>General</c:formatCode>
                <c:ptCount val="9"/>
              </c:numCache>
            </c:numRef>
          </c:cat>
          <c:val>
            <c:numRef>
              <c:f>User_Interaction!$P$4:$P$12</c:f>
              <c:numCache>
                <c:formatCode>General</c:formatCode>
                <c:ptCount val="9"/>
              </c:numCache>
            </c:numRef>
          </c:val>
          <c:extLst>
            <c:ext xmlns:c16="http://schemas.microsoft.com/office/drawing/2014/chart" uri="{C3380CC4-5D6E-409C-BE32-E72D297353CC}">
              <c16:uniqueId val="{00000002-87FD-4EE5-B149-71577BB01CD9}"/>
            </c:ext>
          </c:extLst>
        </c:ser>
        <c:dLbls>
          <c:showLegendKey val="0"/>
          <c:showVal val="0"/>
          <c:showCatName val="0"/>
          <c:showSerName val="0"/>
          <c:showPercent val="0"/>
          <c:showBubbleSize val="0"/>
        </c:dLbls>
        <c:gapWidth val="219"/>
        <c:overlap val="-27"/>
        <c:axId val="1690552992"/>
        <c:axId val="1690572544"/>
      </c:barChart>
      <c:barChart>
        <c:barDir val="col"/>
        <c:grouping val="clustered"/>
        <c:varyColors val="0"/>
        <c:ser>
          <c:idx val="4"/>
          <c:order val="1"/>
          <c:spPr>
            <a:solidFill>
              <a:schemeClr val="accent5"/>
            </a:solidFill>
            <a:ln>
              <a:noFill/>
            </a:ln>
            <a:effectLst/>
          </c:spPr>
          <c:invertIfNegative val="0"/>
          <c:cat>
            <c:numRef>
              <c:f>User_Interaction!$F$4:$F$12</c:f>
              <c:numCache>
                <c:formatCode>General</c:formatCode>
                <c:ptCount val="9"/>
              </c:numCache>
            </c:numRef>
          </c:cat>
          <c:val>
            <c:numRef>
              <c:f>User_Interaction!$N$4:$N$12</c:f>
              <c:numCache>
                <c:formatCode>General</c:formatCode>
                <c:ptCount val="9"/>
              </c:numCache>
            </c:numRef>
          </c:val>
          <c:extLst>
            <c:ext xmlns:c16="http://schemas.microsoft.com/office/drawing/2014/chart" uri="{C3380CC4-5D6E-409C-BE32-E72D297353CC}">
              <c16:uniqueId val="{00000004-87FD-4EE5-B149-71577BB01CD9}"/>
            </c:ext>
          </c:extLst>
        </c:ser>
        <c:ser>
          <c:idx val="1"/>
          <c:order val="2"/>
          <c:tx>
            <c:strRef>
              <c:f>User_Interaction!$H$3</c:f>
              <c:strCache>
                <c:ptCount val="1"/>
              </c:strCache>
            </c:strRef>
          </c:tx>
          <c:spPr>
            <a:solidFill>
              <a:srgbClr val="00B0F0"/>
            </a:solidFill>
            <a:ln>
              <a:solidFill>
                <a:schemeClr val="tx1"/>
              </a:solidFill>
            </a:ln>
            <a:effectLst/>
          </c:spPr>
          <c:invertIfNegative val="0"/>
          <c:cat>
            <c:numRef>
              <c:f>User_Interaction!$F$4:$F$12</c:f>
              <c:numCache>
                <c:formatCode>General</c:formatCode>
                <c:ptCount val="9"/>
              </c:numCache>
            </c:numRef>
          </c:cat>
          <c:val>
            <c:numRef>
              <c:f>User_Interaction!$H$4:$H$12</c:f>
              <c:numCache>
                <c:formatCode>General</c:formatCode>
                <c:ptCount val="9"/>
              </c:numCache>
            </c:numRef>
          </c:val>
          <c:extLst>
            <c:ext xmlns:c16="http://schemas.microsoft.com/office/drawing/2014/chart" uri="{C3380CC4-5D6E-409C-BE32-E72D297353CC}">
              <c16:uniqueId val="{00000005-87FD-4EE5-B149-71577BB01CD9}"/>
            </c:ext>
          </c:extLst>
        </c:ser>
        <c:ser>
          <c:idx val="2"/>
          <c:order val="3"/>
          <c:tx>
            <c:strRef>
              <c:f>User_Interaction!$I$3</c:f>
              <c:strCache>
                <c:ptCount val="1"/>
              </c:strCache>
            </c:strRef>
          </c:tx>
          <c:spPr>
            <a:solidFill>
              <a:schemeClr val="accent5">
                <a:lumMod val="75000"/>
              </a:schemeClr>
            </a:solidFill>
            <a:ln w="12700">
              <a:solidFill>
                <a:schemeClr val="tx1"/>
              </a:solidFill>
            </a:ln>
            <a:effectLst/>
          </c:spPr>
          <c:invertIfNegative val="0"/>
          <c:cat>
            <c:numRef>
              <c:f>User_Interaction!$F$4:$F$12</c:f>
              <c:numCache>
                <c:formatCode>General</c:formatCode>
                <c:ptCount val="9"/>
              </c:numCache>
            </c:numRef>
          </c:cat>
          <c:val>
            <c:numRef>
              <c:f>User_Interaction!$I$4:$I$12</c:f>
              <c:numCache>
                <c:formatCode>General</c:formatCode>
                <c:ptCount val="9"/>
              </c:numCache>
            </c:numRef>
          </c:val>
          <c:extLst>
            <c:ext xmlns:c16="http://schemas.microsoft.com/office/drawing/2014/chart" uri="{C3380CC4-5D6E-409C-BE32-E72D297353CC}">
              <c16:uniqueId val="{00000006-87FD-4EE5-B149-71577BB01CD9}"/>
            </c:ext>
          </c:extLst>
        </c:ser>
        <c:dLbls>
          <c:showLegendKey val="0"/>
          <c:showVal val="0"/>
          <c:showCatName val="0"/>
          <c:showSerName val="0"/>
          <c:showPercent val="0"/>
          <c:showBubbleSize val="0"/>
        </c:dLbls>
        <c:gapWidth val="219"/>
        <c:overlap val="-27"/>
        <c:axId val="1560080912"/>
        <c:axId val="1560074672"/>
      </c:barChart>
      <c:catAx>
        <c:axId val="1690552992"/>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sz="1200">
                    <a:solidFill>
                      <a:sysClr val="windowText" lastClr="000000"/>
                    </a:solidFill>
                    <a:latin typeface="Arial" panose="020B0604020202020204" pitchFamily="34" charset="0"/>
                    <a:cs typeface="Arial" panose="020B0604020202020204" pitchFamily="34" charset="0"/>
                  </a:rPr>
                  <a:t>Cooling Systems</a:t>
                </a:r>
              </a:p>
            </c:rich>
          </c:tx>
          <c:layout>
            <c:manualLayout>
              <c:xMode val="edge"/>
              <c:yMode val="edge"/>
              <c:x val="0.44460350358081607"/>
              <c:y val="0.94875287543549436"/>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12700" cap="flat" cmpd="sng" algn="ctr">
            <a:solidFill>
              <a:schemeClr val="tx1"/>
            </a:solidFill>
            <a:round/>
          </a:ln>
          <a:effectLst/>
        </c:spPr>
        <c:txPr>
          <a:bodyPr rot="-5400000" spcFirstLastPara="1" vertOverflow="ellipsis"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90572544"/>
        <c:crosses val="autoZero"/>
        <c:auto val="1"/>
        <c:lblAlgn val="ctr"/>
        <c:lblOffset val="100"/>
        <c:noMultiLvlLbl val="0"/>
      </c:catAx>
      <c:valAx>
        <c:axId val="1690572544"/>
        <c:scaling>
          <c:orientation val="minMax"/>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sz="1200">
                    <a:solidFill>
                      <a:sysClr val="windowText" lastClr="000000"/>
                    </a:solidFill>
                    <a:latin typeface="Arial" panose="020B0604020202020204" pitchFamily="34" charset="0"/>
                    <a:cs typeface="Arial" panose="020B0604020202020204" pitchFamily="34" charset="0"/>
                  </a:rPr>
                  <a:t>Total Coling Energy Use (MWh)</a:t>
                </a:r>
              </a:p>
            </c:rich>
          </c:tx>
          <c:layout>
            <c:manualLayout>
              <c:xMode val="edge"/>
              <c:yMode val="edge"/>
              <c:x val="9.9493568525866379E-3"/>
              <c:y val="8.1264480224222932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in"/>
        <c:minorTickMark val="none"/>
        <c:tickLblPos val="nextTo"/>
        <c:spPr>
          <a:noFill/>
          <a:ln w="12700">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90552992"/>
        <c:crosses val="autoZero"/>
        <c:crossBetween val="between"/>
      </c:valAx>
      <c:valAx>
        <c:axId val="1560074672"/>
        <c:scaling>
          <c:orientation val="minMax"/>
        </c:scaling>
        <c:delete val="0"/>
        <c:axPos val="r"/>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sz="1200" baseline="0">
                    <a:solidFill>
                      <a:sysClr val="windowText" lastClr="000000"/>
                    </a:solidFill>
                    <a:latin typeface="Arial" panose="020B0604020202020204" pitchFamily="34" charset="0"/>
                    <a:cs typeface="Arial" panose="020B0604020202020204" pitchFamily="34" charset="0"/>
                  </a:rPr>
                  <a:t>Water Use (acre-ft)</a:t>
                </a:r>
              </a:p>
            </c:rich>
          </c:tx>
          <c:layout>
            <c:manualLayout>
              <c:xMode val="edge"/>
              <c:yMode val="edge"/>
              <c:x val="0.96575933882938247"/>
              <c:y val="0.1452807323540383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in"/>
        <c:minorTickMark val="none"/>
        <c:tickLblPos val="nextTo"/>
        <c:spPr>
          <a:noFill/>
          <a:ln w="12700">
            <a:solidFill>
              <a:schemeClr val="tx1">
                <a:alpha val="96000"/>
              </a:schemeClr>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60080912"/>
        <c:crosses val="max"/>
        <c:crossBetween val="between"/>
      </c:valAx>
      <c:catAx>
        <c:axId val="1560080912"/>
        <c:scaling>
          <c:orientation val="minMax"/>
        </c:scaling>
        <c:delete val="1"/>
        <c:axPos val="b"/>
        <c:numFmt formatCode="General" sourceLinked="1"/>
        <c:majorTickMark val="out"/>
        <c:minorTickMark val="none"/>
        <c:tickLblPos val="nextTo"/>
        <c:crossAx val="1560074672"/>
        <c:crosses val="autoZero"/>
        <c:auto val="1"/>
        <c:lblAlgn val="ctr"/>
        <c:lblOffset val="100"/>
        <c:noMultiLvlLbl val="0"/>
      </c:catAx>
      <c:spPr>
        <a:noFill/>
        <a:ln>
          <a:noFill/>
        </a:ln>
        <a:effectLst/>
      </c:spPr>
    </c:plotArea>
    <c:legend>
      <c:legendPos val="t"/>
      <c:legendEntry>
        <c:idx val="1"/>
        <c:delete val="1"/>
      </c:legendEntry>
      <c:legendEntry>
        <c:idx val="2"/>
        <c:delete val="1"/>
      </c:legendEntry>
      <c:legendEntry>
        <c:idx val="3"/>
        <c:delete val="1"/>
      </c:legendEntry>
      <c:layout>
        <c:manualLayout>
          <c:xMode val="edge"/>
          <c:yMode val="edge"/>
          <c:x val="0.16707246128523628"/>
          <c:y val="1.8067052950691172E-2"/>
          <c:w val="0.68566720548855187"/>
          <c:h val="6.7169286297599481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latin typeface="Arial" panose="020B0604020202020204" pitchFamily="34" charset="0"/>
                <a:cs typeface="Arial" panose="020B0604020202020204" pitchFamily="34" charset="0"/>
              </a:rPr>
              <a:t>No Airflow</a:t>
            </a:r>
            <a:r>
              <a:rPr lang="en-US" sz="1200" baseline="0">
                <a:latin typeface="Arial" panose="020B0604020202020204" pitchFamily="34" charset="0"/>
                <a:cs typeface="Arial" panose="020B0604020202020204" pitchFamily="34" charset="0"/>
              </a:rPr>
              <a:t> Management Strategy</a:t>
            </a:r>
            <a:endParaRPr lang="en-US" sz="1200">
              <a:latin typeface="Arial" panose="020B0604020202020204" pitchFamily="34" charset="0"/>
              <a:cs typeface="Arial" panose="020B0604020202020204" pitchFamily="34" charset="0"/>
            </a:endParaRPr>
          </a:p>
        </c:rich>
      </c:tx>
      <c:layout>
        <c:manualLayout>
          <c:xMode val="edge"/>
          <c:yMode val="edge"/>
          <c:x val="0.38992711423329091"/>
          <c:y val="9.956436669713048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1393484816060657"/>
          <c:y val="2.2493074792243779E-2"/>
          <c:w val="0.76013427883305207"/>
          <c:h val="0.46304941799172616"/>
        </c:manualLayout>
      </c:layout>
      <c:barChart>
        <c:barDir val="col"/>
        <c:grouping val="clustered"/>
        <c:varyColors val="0"/>
        <c:ser>
          <c:idx val="0"/>
          <c:order val="0"/>
          <c:spPr>
            <a:solidFill>
              <a:schemeClr val="accent2">
                <a:lumMod val="75000"/>
              </a:schemeClr>
            </a:solidFill>
            <a:ln>
              <a:solidFill>
                <a:schemeClr val="accent2">
                  <a:lumMod val="75000"/>
                </a:schemeClr>
              </a:solidFill>
            </a:ln>
            <a:effectLst/>
          </c:spPr>
          <c:invertIfNegative val="0"/>
          <c:cat>
            <c:strRef>
              <c:f>'No Airflow Containment'!$A$10:$A$18</c:f>
              <c:strCache>
                <c:ptCount val="9"/>
                <c:pt idx="0">
                  <c:v>Air-Cooled Chiller </c:v>
                </c:pt>
                <c:pt idx="1">
                  <c:v>Air-Cooled Chiller+ ASE </c:v>
                </c:pt>
                <c:pt idx="2">
                  <c:v>Pre-Cooled-Air-Cooled Chiller</c:v>
                </c:pt>
                <c:pt idx="3">
                  <c:v>Pre-Cooled-Air-Cooled Chiller +ASE</c:v>
                </c:pt>
                <c:pt idx="4">
                  <c:v>Water-Cooled Chiller</c:v>
                </c:pt>
                <c:pt idx="5">
                  <c:v>Water-Cooled Chiller+ASE</c:v>
                </c:pt>
                <c:pt idx="6">
                  <c:v>Water-Cooled Chiller+WSE</c:v>
                </c:pt>
                <c:pt idx="7">
                  <c:v>Water-Cooled Chiller+WSE+ASE</c:v>
                </c:pt>
                <c:pt idx="8">
                  <c:v>Evaporative Cooling +ASE</c:v>
                </c:pt>
              </c:strCache>
            </c:strRef>
          </c:cat>
          <c:val>
            <c:numRef>
              <c:f>'No Airflow Containment'!$C$10:$C$18</c:f>
              <c:numCache>
                <c:formatCode>_(* #,##0.00_);_(* \(#,##0.00\);_(* "-"??_);_(@_)</c:formatCode>
                <c:ptCount val="9"/>
                <c:pt idx="0">
                  <c:v>3747.04</c:v>
                </c:pt>
                <c:pt idx="1">
                  <c:v>2866.7657749092236</c:v>
                </c:pt>
                <c:pt idx="2">
                  <c:v>3440.87</c:v>
                </c:pt>
                <c:pt idx="3">
                  <c:v>2560.0720000000001</c:v>
                </c:pt>
                <c:pt idx="4">
                  <c:v>2947.35</c:v>
                </c:pt>
                <c:pt idx="5">
                  <c:v>2240.29</c:v>
                </c:pt>
                <c:pt idx="6">
                  <c:v>2907.27</c:v>
                </c:pt>
                <c:pt idx="7">
                  <c:v>2240.29</c:v>
                </c:pt>
                <c:pt idx="8">
                  <c:v>435.91</c:v>
                </c:pt>
              </c:numCache>
            </c:numRef>
          </c:val>
          <c:extLst>
            <c:ext xmlns:c16="http://schemas.microsoft.com/office/drawing/2014/chart" uri="{C3380CC4-5D6E-409C-BE32-E72D297353CC}">
              <c16:uniqueId val="{00000000-E30F-4929-9F02-B6150A155C0D}"/>
            </c:ext>
          </c:extLst>
        </c:ser>
        <c:dLbls>
          <c:showLegendKey val="0"/>
          <c:showVal val="0"/>
          <c:showCatName val="0"/>
          <c:showSerName val="0"/>
          <c:showPercent val="0"/>
          <c:showBubbleSize val="0"/>
        </c:dLbls>
        <c:gapWidth val="219"/>
        <c:overlap val="-27"/>
        <c:axId val="1721549775"/>
        <c:axId val="1721539375"/>
      </c:barChart>
      <c:catAx>
        <c:axId val="1721549775"/>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721539375"/>
        <c:crosses val="autoZero"/>
        <c:auto val="1"/>
        <c:lblAlgn val="ctr"/>
        <c:lblOffset val="100"/>
        <c:noMultiLvlLbl val="0"/>
      </c:catAx>
      <c:valAx>
        <c:axId val="1721539375"/>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a:latin typeface="Arial" panose="020B0604020202020204" pitchFamily="34" charset="0"/>
                    <a:cs typeface="Arial" panose="020B0604020202020204" pitchFamily="34" charset="0"/>
                  </a:rPr>
                  <a:t>Energy Use (MW/IT Load MW)</a:t>
                </a:r>
              </a:p>
            </c:rich>
          </c:tx>
          <c:layout>
            <c:manualLayout>
              <c:xMode val="edge"/>
              <c:yMode val="edge"/>
              <c:x val="2.4185704074192894E-2"/>
              <c:y val="0.1195809202530581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in"/>
        <c:minorTickMark val="none"/>
        <c:tickLblPos val="nextTo"/>
        <c:spPr>
          <a:noFill/>
          <a:ln w="12700">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721549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 Airflow Management Strategy</a:t>
            </a:r>
          </a:p>
        </c:rich>
      </c:tx>
      <c:layout>
        <c:manualLayout>
          <c:xMode val="edge"/>
          <c:yMode val="edge"/>
          <c:x val="0.39419070116634974"/>
          <c:y val="9.956436669713048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1393484816060657"/>
          <c:y val="2.2493074792243779E-2"/>
          <c:w val="0.76013427883305207"/>
          <c:h val="0.46304941799172616"/>
        </c:manualLayout>
      </c:layout>
      <c:barChart>
        <c:barDir val="col"/>
        <c:grouping val="clustered"/>
        <c:varyColors val="0"/>
        <c:ser>
          <c:idx val="0"/>
          <c:order val="0"/>
          <c:spPr>
            <a:solidFill>
              <a:schemeClr val="accent5">
                <a:lumMod val="60000"/>
                <a:lumOff val="40000"/>
              </a:schemeClr>
            </a:solidFill>
            <a:ln>
              <a:solidFill>
                <a:schemeClr val="accent5">
                  <a:lumMod val="75000"/>
                </a:schemeClr>
              </a:solidFill>
            </a:ln>
            <a:effectLst/>
          </c:spPr>
          <c:invertIfNegative val="0"/>
          <c:cat>
            <c:strRef>
              <c:f>'No Airflow Containment'!$A$10:$A$18</c:f>
              <c:strCache>
                <c:ptCount val="9"/>
                <c:pt idx="0">
                  <c:v>Air-Cooled Chiller </c:v>
                </c:pt>
                <c:pt idx="1">
                  <c:v>Air-Cooled Chiller+ ASE </c:v>
                </c:pt>
                <c:pt idx="2">
                  <c:v>Pre-Cooled-Air-Cooled Chiller</c:v>
                </c:pt>
                <c:pt idx="3">
                  <c:v>Pre-Cooled-Air-Cooled Chiller +ASE</c:v>
                </c:pt>
                <c:pt idx="4">
                  <c:v>Water-Cooled Chiller</c:v>
                </c:pt>
                <c:pt idx="5">
                  <c:v>Water-Cooled Chiller+ASE</c:v>
                </c:pt>
                <c:pt idx="6">
                  <c:v>Water-Cooled Chiller+WSE</c:v>
                </c:pt>
                <c:pt idx="7">
                  <c:v>Water-Cooled Chiller+WSE+ASE</c:v>
                </c:pt>
                <c:pt idx="8">
                  <c:v>Evaporative Cooling +ASE</c:v>
                </c:pt>
              </c:strCache>
            </c:strRef>
          </c:cat>
          <c:val>
            <c:numRef>
              <c:f>'No Airflow Containment'!$D$10:$D$18</c:f>
              <c:numCache>
                <c:formatCode>0.00</c:formatCode>
                <c:ptCount val="9"/>
                <c:pt idx="0" formatCode="0.000">
                  <c:v>3.0000000000000001E-3</c:v>
                </c:pt>
                <c:pt idx="1">
                  <c:v>0.78203569098022541</c:v>
                </c:pt>
                <c:pt idx="2">
                  <c:v>5.968</c:v>
                </c:pt>
                <c:pt idx="3">
                  <c:v>6.8739999999999997</c:v>
                </c:pt>
                <c:pt idx="4">
                  <c:v>22.28</c:v>
                </c:pt>
                <c:pt idx="5">
                  <c:v>15.13</c:v>
                </c:pt>
                <c:pt idx="6">
                  <c:v>22.19</c:v>
                </c:pt>
                <c:pt idx="7">
                  <c:v>15.13</c:v>
                </c:pt>
                <c:pt idx="8">
                  <c:v>14.545</c:v>
                </c:pt>
              </c:numCache>
            </c:numRef>
          </c:val>
          <c:extLst>
            <c:ext xmlns:c16="http://schemas.microsoft.com/office/drawing/2014/chart" uri="{C3380CC4-5D6E-409C-BE32-E72D297353CC}">
              <c16:uniqueId val="{00000000-D0DB-4E6F-9374-2E512C04E4AB}"/>
            </c:ext>
          </c:extLst>
        </c:ser>
        <c:dLbls>
          <c:showLegendKey val="0"/>
          <c:showVal val="0"/>
          <c:showCatName val="0"/>
          <c:showSerName val="0"/>
          <c:showPercent val="0"/>
          <c:showBubbleSize val="0"/>
        </c:dLbls>
        <c:gapWidth val="219"/>
        <c:overlap val="-27"/>
        <c:axId val="1721549775"/>
        <c:axId val="1721539375"/>
      </c:barChart>
      <c:catAx>
        <c:axId val="1721549775"/>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721539375"/>
        <c:crosses val="autoZero"/>
        <c:auto val="1"/>
        <c:lblAlgn val="ctr"/>
        <c:lblOffset val="100"/>
        <c:noMultiLvlLbl val="0"/>
      </c:catAx>
      <c:valAx>
        <c:axId val="1721539375"/>
        <c:scaling>
          <c:orientation val="minMax"/>
          <c:max val="3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a:latin typeface="Arial" panose="020B0604020202020204" pitchFamily="34" charset="0"/>
                    <a:cs typeface="Arial" panose="020B0604020202020204" pitchFamily="34" charset="0"/>
                  </a:rPr>
                  <a:t>Onsite Water Use (acre-ft/IT Load MW)</a:t>
                </a:r>
              </a:p>
            </c:rich>
          </c:tx>
          <c:layout>
            <c:manualLayout>
              <c:xMode val="edge"/>
              <c:yMode val="edge"/>
              <c:x val="2.4185739844456242E-2"/>
              <c:y val="8.4755127999714824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in"/>
        <c:minorTickMark val="none"/>
        <c:tickLblPos val="nextTo"/>
        <c:spPr>
          <a:noFill/>
          <a:ln w="12700">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721549775"/>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latin typeface="Arial" panose="020B0604020202020204" pitchFamily="34" charset="0"/>
                <a:cs typeface="Arial" panose="020B0604020202020204" pitchFamily="34" charset="0"/>
              </a:rPr>
              <a:t>No Airflow</a:t>
            </a:r>
            <a:r>
              <a:rPr lang="en-US" sz="1200" baseline="0">
                <a:latin typeface="Arial" panose="020B0604020202020204" pitchFamily="34" charset="0"/>
                <a:cs typeface="Arial" panose="020B0604020202020204" pitchFamily="34" charset="0"/>
              </a:rPr>
              <a:t> Management Strategy</a:t>
            </a:r>
            <a:endParaRPr lang="en-US" sz="1200">
              <a:latin typeface="Arial" panose="020B0604020202020204" pitchFamily="34" charset="0"/>
              <a:cs typeface="Arial" panose="020B0604020202020204" pitchFamily="34" charset="0"/>
            </a:endParaRPr>
          </a:p>
        </c:rich>
      </c:tx>
      <c:layout>
        <c:manualLayout>
          <c:xMode val="edge"/>
          <c:yMode val="edge"/>
          <c:x val="0.38992711423329091"/>
          <c:y val="9.956436669713048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1393484816060657"/>
          <c:y val="2.2493074792243779E-2"/>
          <c:w val="0.76013427883305207"/>
          <c:h val="0.46304941799172616"/>
        </c:manualLayout>
      </c:layout>
      <c:barChart>
        <c:barDir val="col"/>
        <c:grouping val="clustered"/>
        <c:varyColors val="0"/>
        <c:ser>
          <c:idx val="0"/>
          <c:order val="0"/>
          <c:spPr>
            <a:solidFill>
              <a:schemeClr val="accent1"/>
            </a:solidFill>
            <a:ln>
              <a:solidFill>
                <a:schemeClr val="accent5">
                  <a:lumMod val="50000"/>
                </a:schemeClr>
              </a:solidFill>
            </a:ln>
            <a:effectLst/>
          </c:spPr>
          <c:invertIfNegative val="0"/>
          <c:cat>
            <c:strRef>
              <c:f>'No Airflow Containment'!$A$10:$A$18</c:f>
              <c:strCache>
                <c:ptCount val="9"/>
                <c:pt idx="0">
                  <c:v>Air-Cooled Chiller </c:v>
                </c:pt>
                <c:pt idx="1">
                  <c:v>Air-Cooled Chiller+ ASE </c:v>
                </c:pt>
                <c:pt idx="2">
                  <c:v>Pre-Cooled-Air-Cooled Chiller</c:v>
                </c:pt>
                <c:pt idx="3">
                  <c:v>Pre-Cooled-Air-Cooled Chiller +ASE</c:v>
                </c:pt>
                <c:pt idx="4">
                  <c:v>Water-Cooled Chiller</c:v>
                </c:pt>
                <c:pt idx="5">
                  <c:v>Water-Cooled Chiller+ASE</c:v>
                </c:pt>
                <c:pt idx="6">
                  <c:v>Water-Cooled Chiller+WSE</c:v>
                </c:pt>
                <c:pt idx="7">
                  <c:v>Water-Cooled Chiller+WSE+ASE</c:v>
                </c:pt>
                <c:pt idx="8">
                  <c:v>Evaporative Cooling +ASE</c:v>
                </c:pt>
              </c:strCache>
            </c:strRef>
          </c:cat>
          <c:val>
            <c:numRef>
              <c:f>'No Airflow Containment'!$E$10:$E$18</c:f>
              <c:numCache>
                <c:formatCode>0.00</c:formatCode>
                <c:ptCount val="9"/>
                <c:pt idx="0">
                  <c:v>4.91</c:v>
                </c:pt>
                <c:pt idx="1">
                  <c:v>4.5389999999999997</c:v>
                </c:pt>
                <c:pt idx="2">
                  <c:v>10.477</c:v>
                </c:pt>
                <c:pt idx="3">
                  <c:v>10.138999999999999</c:v>
                </c:pt>
                <c:pt idx="4">
                  <c:v>26.14</c:v>
                </c:pt>
                <c:pt idx="5">
                  <c:v>18.07</c:v>
                </c:pt>
                <c:pt idx="6">
                  <c:v>26</c:v>
                </c:pt>
                <c:pt idx="7">
                  <c:v>18.100000000000001</c:v>
                </c:pt>
                <c:pt idx="8">
                  <c:v>15.116</c:v>
                </c:pt>
              </c:numCache>
            </c:numRef>
          </c:val>
          <c:extLst>
            <c:ext xmlns:c16="http://schemas.microsoft.com/office/drawing/2014/chart" uri="{C3380CC4-5D6E-409C-BE32-E72D297353CC}">
              <c16:uniqueId val="{00000000-F98A-4411-B60C-9BD47C1918D4}"/>
            </c:ext>
          </c:extLst>
        </c:ser>
        <c:dLbls>
          <c:showLegendKey val="0"/>
          <c:showVal val="0"/>
          <c:showCatName val="0"/>
          <c:showSerName val="0"/>
          <c:showPercent val="0"/>
          <c:showBubbleSize val="0"/>
        </c:dLbls>
        <c:gapWidth val="219"/>
        <c:overlap val="-27"/>
        <c:axId val="1721549775"/>
        <c:axId val="1721539375"/>
      </c:barChart>
      <c:catAx>
        <c:axId val="1721549775"/>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721539375"/>
        <c:crosses val="autoZero"/>
        <c:auto val="1"/>
        <c:lblAlgn val="ctr"/>
        <c:lblOffset val="100"/>
        <c:noMultiLvlLbl val="0"/>
      </c:catAx>
      <c:valAx>
        <c:axId val="1721539375"/>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a:latin typeface="Arial" panose="020B0604020202020204" pitchFamily="34" charset="0"/>
                    <a:cs typeface="Arial" panose="020B0604020202020204" pitchFamily="34" charset="0"/>
                  </a:rPr>
                  <a:t>Total Cooling Water Use (acre-ft/IT Load</a:t>
                </a:r>
                <a:r>
                  <a:rPr lang="en-US" sz="1200" baseline="0">
                    <a:latin typeface="Arial" panose="020B0604020202020204" pitchFamily="34" charset="0"/>
                    <a:cs typeface="Arial" panose="020B0604020202020204" pitchFamily="34" charset="0"/>
                  </a:rPr>
                  <a:t> MW</a:t>
                </a:r>
                <a:r>
                  <a:rPr lang="en-US" sz="1200">
                    <a:latin typeface="Arial" panose="020B0604020202020204" pitchFamily="34" charset="0"/>
                    <a:cs typeface="Arial" panose="020B0604020202020204" pitchFamily="34" charset="0"/>
                  </a:rPr>
                  <a:t>)</a:t>
                </a:r>
              </a:p>
            </c:rich>
          </c:tx>
          <c:layout>
            <c:manualLayout>
              <c:xMode val="edge"/>
              <c:yMode val="edge"/>
              <c:x val="1.7704474294013759E-2"/>
              <c:y val="2.256609763540657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in"/>
        <c:minorTickMark val="none"/>
        <c:tickLblPos val="nextTo"/>
        <c:spPr>
          <a:noFill/>
          <a:ln w="12700">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721549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latin typeface="Arial" panose="020B0604020202020204" pitchFamily="34" charset="0"/>
                <a:cs typeface="Arial" panose="020B0604020202020204" pitchFamily="34" charset="0"/>
              </a:rPr>
              <a:t>CAC Airflow </a:t>
            </a:r>
            <a:r>
              <a:rPr lang="en-US" sz="1200" baseline="0">
                <a:latin typeface="Arial" panose="020B0604020202020204" pitchFamily="34" charset="0"/>
                <a:cs typeface="Arial" panose="020B0604020202020204" pitchFamily="34" charset="0"/>
              </a:rPr>
              <a:t>Management Strategy</a:t>
            </a:r>
            <a:endParaRPr lang="en-US" sz="1200">
              <a:latin typeface="Arial" panose="020B0604020202020204" pitchFamily="34" charset="0"/>
              <a:cs typeface="Arial" panose="020B0604020202020204" pitchFamily="34" charset="0"/>
            </a:endParaRPr>
          </a:p>
        </c:rich>
      </c:tx>
      <c:layout>
        <c:manualLayout>
          <c:xMode val="edge"/>
          <c:yMode val="edge"/>
          <c:x val="0.37697164878999884"/>
          <c:y val="9.956436669713048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1393484816060657"/>
          <c:y val="2.2493074792243779E-2"/>
          <c:w val="0.76013427883305207"/>
          <c:h val="0.46304941799172616"/>
        </c:manualLayout>
      </c:layout>
      <c:barChart>
        <c:barDir val="col"/>
        <c:grouping val="clustered"/>
        <c:varyColors val="0"/>
        <c:ser>
          <c:idx val="0"/>
          <c:order val="0"/>
          <c:spPr>
            <a:pattFill prst="wdDnDiag">
              <a:fgClr>
                <a:schemeClr val="accent2">
                  <a:lumMod val="75000"/>
                </a:schemeClr>
              </a:fgClr>
              <a:bgClr>
                <a:schemeClr val="bg1"/>
              </a:bgClr>
            </a:pattFill>
            <a:ln>
              <a:solidFill>
                <a:schemeClr val="accent2">
                  <a:lumMod val="75000"/>
                </a:schemeClr>
              </a:solidFill>
            </a:ln>
            <a:effectLst/>
          </c:spPr>
          <c:invertIfNegative val="0"/>
          <c:cat>
            <c:strRef>
              <c:f>'No Airflow Containment'!$A$10:$A$18</c:f>
              <c:strCache>
                <c:ptCount val="9"/>
                <c:pt idx="0">
                  <c:v>Air-Cooled Chiller </c:v>
                </c:pt>
                <c:pt idx="1">
                  <c:v>Air-Cooled Chiller+ ASE </c:v>
                </c:pt>
                <c:pt idx="2">
                  <c:v>Pre-Cooled-Air-Cooled Chiller</c:v>
                </c:pt>
                <c:pt idx="3">
                  <c:v>Pre-Cooled-Air-Cooled Chiller +ASE</c:v>
                </c:pt>
                <c:pt idx="4">
                  <c:v>Water-Cooled Chiller</c:v>
                </c:pt>
                <c:pt idx="5">
                  <c:v>Water-Cooled Chiller+ASE</c:v>
                </c:pt>
                <c:pt idx="6">
                  <c:v>Water-Cooled Chiller+WSE</c:v>
                </c:pt>
                <c:pt idx="7">
                  <c:v>Water-Cooled Chiller+WSE+ASE</c:v>
                </c:pt>
                <c:pt idx="8">
                  <c:v>Evaporative Cooling +ASE</c:v>
                </c:pt>
              </c:strCache>
            </c:strRef>
          </c:cat>
          <c:val>
            <c:numRef>
              <c:f>'CAC Airflow'!$C$10:$C$18</c:f>
              <c:numCache>
                <c:formatCode>_(* #,##0.00_);_(* \(#,##0.00\);_(* "-"??_);_(@_)</c:formatCode>
                <c:ptCount val="9"/>
                <c:pt idx="0">
                  <c:v>3372.82</c:v>
                </c:pt>
                <c:pt idx="1">
                  <c:v>1940</c:v>
                </c:pt>
                <c:pt idx="2">
                  <c:v>3146.89</c:v>
                </c:pt>
                <c:pt idx="3">
                  <c:v>1744.252</c:v>
                </c:pt>
                <c:pt idx="4">
                  <c:v>1452.67</c:v>
                </c:pt>
                <c:pt idx="5">
                  <c:v>1018.31</c:v>
                </c:pt>
                <c:pt idx="6">
                  <c:v>1407.98</c:v>
                </c:pt>
                <c:pt idx="7">
                  <c:v>1018.31</c:v>
                </c:pt>
                <c:pt idx="8">
                  <c:v>692.65270904970009</c:v>
                </c:pt>
              </c:numCache>
            </c:numRef>
          </c:val>
          <c:extLst>
            <c:ext xmlns:c16="http://schemas.microsoft.com/office/drawing/2014/chart" uri="{C3380CC4-5D6E-409C-BE32-E72D297353CC}">
              <c16:uniqueId val="{00000000-5658-4AEB-AE22-5EE6AD1CAB37}"/>
            </c:ext>
          </c:extLst>
        </c:ser>
        <c:dLbls>
          <c:showLegendKey val="0"/>
          <c:showVal val="0"/>
          <c:showCatName val="0"/>
          <c:showSerName val="0"/>
          <c:showPercent val="0"/>
          <c:showBubbleSize val="0"/>
        </c:dLbls>
        <c:gapWidth val="219"/>
        <c:overlap val="-27"/>
        <c:axId val="1721549775"/>
        <c:axId val="1721539375"/>
      </c:barChart>
      <c:catAx>
        <c:axId val="1721549775"/>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721539375"/>
        <c:crosses val="autoZero"/>
        <c:auto val="1"/>
        <c:lblAlgn val="ctr"/>
        <c:lblOffset val="100"/>
        <c:noMultiLvlLbl val="0"/>
      </c:catAx>
      <c:valAx>
        <c:axId val="1721539375"/>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a:latin typeface="Arial" panose="020B0604020202020204" pitchFamily="34" charset="0"/>
                    <a:cs typeface="Arial" panose="020B0604020202020204" pitchFamily="34" charset="0"/>
                  </a:rPr>
                  <a:t>Energy Use (MW/IT Load MW)</a:t>
                </a:r>
              </a:p>
            </c:rich>
          </c:tx>
          <c:layout>
            <c:manualLayout>
              <c:xMode val="edge"/>
              <c:yMode val="edge"/>
              <c:x val="2.6434627607482417E-2"/>
              <c:y val="9.1106164229851627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in"/>
        <c:minorTickMark val="none"/>
        <c:tickLblPos val="nextTo"/>
        <c:spPr>
          <a:noFill/>
          <a:ln w="12700">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721549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latin typeface="Arial" panose="020B0604020202020204" pitchFamily="34" charset="0"/>
                <a:cs typeface="Arial" panose="020B0604020202020204" pitchFamily="34" charset="0"/>
              </a:rPr>
              <a:t>HAC/VED Airflow</a:t>
            </a:r>
            <a:r>
              <a:rPr lang="en-US" sz="1200" baseline="0">
                <a:latin typeface="Arial" panose="020B0604020202020204" pitchFamily="34" charset="0"/>
                <a:cs typeface="Arial" panose="020B0604020202020204" pitchFamily="34" charset="0"/>
              </a:rPr>
              <a:t> Management Strategy</a:t>
            </a:r>
            <a:endParaRPr lang="en-US" sz="1200">
              <a:latin typeface="Arial" panose="020B0604020202020204" pitchFamily="34" charset="0"/>
              <a:cs typeface="Arial" panose="020B0604020202020204" pitchFamily="34" charset="0"/>
            </a:endParaRPr>
          </a:p>
        </c:rich>
      </c:tx>
      <c:layout>
        <c:manualLayout>
          <c:xMode val="edge"/>
          <c:yMode val="edge"/>
          <c:x val="0.38992711423329091"/>
          <c:y val="9.956436669713048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1393484816060657"/>
          <c:y val="2.2493074792243779E-2"/>
          <c:w val="0.76013427883305207"/>
          <c:h val="0.46304941799172616"/>
        </c:manualLayout>
      </c:layout>
      <c:barChart>
        <c:barDir val="col"/>
        <c:grouping val="clustered"/>
        <c:varyColors val="0"/>
        <c:ser>
          <c:idx val="0"/>
          <c:order val="0"/>
          <c:spPr>
            <a:pattFill prst="weave">
              <a:fgClr>
                <a:schemeClr val="accent2">
                  <a:lumMod val="75000"/>
                </a:schemeClr>
              </a:fgClr>
              <a:bgClr>
                <a:schemeClr val="bg1"/>
              </a:bgClr>
            </a:pattFill>
            <a:ln>
              <a:solidFill>
                <a:schemeClr val="accent2">
                  <a:lumMod val="75000"/>
                </a:schemeClr>
              </a:solidFill>
            </a:ln>
            <a:effectLst/>
          </c:spPr>
          <c:invertIfNegative val="0"/>
          <c:cat>
            <c:strRef>
              <c:f>'No Airflow Containment'!$A$10:$A$18</c:f>
              <c:strCache>
                <c:ptCount val="9"/>
                <c:pt idx="0">
                  <c:v>Air-Cooled Chiller </c:v>
                </c:pt>
                <c:pt idx="1">
                  <c:v>Air-Cooled Chiller+ ASE </c:v>
                </c:pt>
                <c:pt idx="2">
                  <c:v>Pre-Cooled-Air-Cooled Chiller</c:v>
                </c:pt>
                <c:pt idx="3">
                  <c:v>Pre-Cooled-Air-Cooled Chiller +ASE</c:v>
                </c:pt>
                <c:pt idx="4">
                  <c:v>Water-Cooled Chiller</c:v>
                </c:pt>
                <c:pt idx="5">
                  <c:v>Water-Cooled Chiller+ASE</c:v>
                </c:pt>
                <c:pt idx="6">
                  <c:v>Water-Cooled Chiller+WSE</c:v>
                </c:pt>
                <c:pt idx="7">
                  <c:v>Water-Cooled Chiller+WSE+ASE</c:v>
                </c:pt>
                <c:pt idx="8">
                  <c:v>Evaporative Cooling +ASE</c:v>
                </c:pt>
              </c:strCache>
            </c:strRef>
          </c:cat>
          <c:val>
            <c:numRef>
              <c:f>'HAC-VED Airflow'!$C$10:$C$18</c:f>
              <c:numCache>
                <c:formatCode>_(* #,##0.00_);_(* \(#,##0.00\);_(* "-"??_);_(@_)</c:formatCode>
                <c:ptCount val="9"/>
                <c:pt idx="0">
                  <c:v>3079.35</c:v>
                </c:pt>
                <c:pt idx="1">
                  <c:v>1328.13</c:v>
                </c:pt>
                <c:pt idx="2">
                  <c:v>2908.0108269259072</c:v>
                </c:pt>
                <c:pt idx="3">
                  <c:v>1223.2283122941562</c:v>
                </c:pt>
                <c:pt idx="4">
                  <c:v>1398.77</c:v>
                </c:pt>
                <c:pt idx="5">
                  <c:v>864.1</c:v>
                </c:pt>
                <c:pt idx="6">
                  <c:v>1268.97</c:v>
                </c:pt>
                <c:pt idx="7">
                  <c:v>864.08900000000006</c:v>
                </c:pt>
                <c:pt idx="8">
                  <c:v>698.01398695105831</c:v>
                </c:pt>
              </c:numCache>
            </c:numRef>
          </c:val>
          <c:extLst>
            <c:ext xmlns:c16="http://schemas.microsoft.com/office/drawing/2014/chart" uri="{C3380CC4-5D6E-409C-BE32-E72D297353CC}">
              <c16:uniqueId val="{00000000-9071-4BB0-B652-3528C8375927}"/>
            </c:ext>
          </c:extLst>
        </c:ser>
        <c:dLbls>
          <c:showLegendKey val="0"/>
          <c:showVal val="0"/>
          <c:showCatName val="0"/>
          <c:showSerName val="0"/>
          <c:showPercent val="0"/>
          <c:showBubbleSize val="0"/>
        </c:dLbls>
        <c:gapWidth val="219"/>
        <c:overlap val="-27"/>
        <c:axId val="1721549775"/>
        <c:axId val="1721539375"/>
      </c:barChart>
      <c:catAx>
        <c:axId val="1721549775"/>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721539375"/>
        <c:crosses val="autoZero"/>
        <c:auto val="1"/>
        <c:lblAlgn val="ctr"/>
        <c:lblOffset val="100"/>
        <c:noMultiLvlLbl val="0"/>
      </c:catAx>
      <c:valAx>
        <c:axId val="1721539375"/>
        <c:scaling>
          <c:orientation val="minMax"/>
          <c:max val="40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0" i="0" baseline="0">
                    <a:effectLst/>
                    <a:latin typeface="Arial" panose="020B0604020202020204" pitchFamily="34" charset="0"/>
                    <a:cs typeface="Arial" panose="020B0604020202020204" pitchFamily="34" charset="0"/>
                  </a:rPr>
                  <a:t>Energy Use (MW/IT Load MW)</a:t>
                </a:r>
                <a:endParaRPr lang="en-US" sz="1000">
                  <a:effectLst/>
                  <a:latin typeface="Arial" panose="020B0604020202020204" pitchFamily="34" charset="0"/>
                  <a:cs typeface="Arial" panose="020B0604020202020204" pitchFamily="34" charset="0"/>
                </a:endParaRPr>
              </a:p>
            </c:rich>
          </c:tx>
          <c:layout>
            <c:manualLayout>
              <c:xMode val="edge"/>
              <c:yMode val="edge"/>
              <c:x val="2.2029412393927899E-2"/>
              <c:y val="5.048772246636033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in"/>
        <c:minorTickMark val="none"/>
        <c:tickLblPos val="nextTo"/>
        <c:spPr>
          <a:noFill/>
          <a:ln w="12700">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721549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latin typeface="Arial" panose="020B0604020202020204" pitchFamily="34" charset="0"/>
                <a:cs typeface="Arial" panose="020B0604020202020204" pitchFamily="34" charset="0"/>
              </a:rPr>
              <a:t>CAC and HAC/VED Airflow</a:t>
            </a:r>
            <a:r>
              <a:rPr lang="en-US" sz="1200" baseline="0">
                <a:latin typeface="Arial" panose="020B0604020202020204" pitchFamily="34" charset="0"/>
                <a:cs typeface="Arial" panose="020B0604020202020204" pitchFamily="34" charset="0"/>
              </a:rPr>
              <a:t> Management Strategy</a:t>
            </a:r>
            <a:endParaRPr lang="en-US" sz="1200">
              <a:latin typeface="Arial" panose="020B0604020202020204" pitchFamily="34" charset="0"/>
              <a:cs typeface="Arial" panose="020B0604020202020204" pitchFamily="34" charset="0"/>
            </a:endParaRPr>
          </a:p>
        </c:rich>
      </c:tx>
      <c:layout>
        <c:manualLayout>
          <c:xMode val="edge"/>
          <c:yMode val="edge"/>
          <c:x val="0.38992711423329091"/>
          <c:y val="9.956436669713048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1393484816060657"/>
          <c:y val="2.2493074792243779E-2"/>
          <c:w val="0.76013427883305207"/>
          <c:h val="0.46304941799172616"/>
        </c:manualLayout>
      </c:layout>
      <c:barChart>
        <c:barDir val="col"/>
        <c:grouping val="clustered"/>
        <c:varyColors val="0"/>
        <c:ser>
          <c:idx val="0"/>
          <c:order val="0"/>
          <c:spPr>
            <a:pattFill prst="pct5">
              <a:fgClr>
                <a:schemeClr val="accent2">
                  <a:lumMod val="75000"/>
                </a:schemeClr>
              </a:fgClr>
              <a:bgClr>
                <a:schemeClr val="bg1"/>
              </a:bgClr>
            </a:pattFill>
            <a:ln>
              <a:solidFill>
                <a:schemeClr val="accent2">
                  <a:lumMod val="75000"/>
                </a:schemeClr>
              </a:solidFill>
            </a:ln>
            <a:effectLst/>
          </c:spPr>
          <c:invertIfNegative val="0"/>
          <c:cat>
            <c:strRef>
              <c:f>'No Airflow Containment'!$A$10:$A$18</c:f>
              <c:strCache>
                <c:ptCount val="9"/>
                <c:pt idx="0">
                  <c:v>Air-Cooled Chiller </c:v>
                </c:pt>
                <c:pt idx="1">
                  <c:v>Air-Cooled Chiller+ ASE </c:v>
                </c:pt>
                <c:pt idx="2">
                  <c:v>Pre-Cooled-Air-Cooled Chiller</c:v>
                </c:pt>
                <c:pt idx="3">
                  <c:v>Pre-Cooled-Air-Cooled Chiller +ASE</c:v>
                </c:pt>
                <c:pt idx="4">
                  <c:v>Water-Cooled Chiller</c:v>
                </c:pt>
                <c:pt idx="5">
                  <c:v>Water-Cooled Chiller+ASE</c:v>
                </c:pt>
                <c:pt idx="6">
                  <c:v>Water-Cooled Chiller+WSE</c:v>
                </c:pt>
                <c:pt idx="7">
                  <c:v>Water-Cooled Chiller+WSE+ASE</c:v>
                </c:pt>
                <c:pt idx="8">
                  <c:v>Evaporative Cooling +ASE</c:v>
                </c:pt>
              </c:strCache>
            </c:strRef>
          </c:cat>
          <c:val>
            <c:numRef>
              <c:f>'CAC and HAC-VED Airflow'!$C$10:$C$18</c:f>
              <c:numCache>
                <c:formatCode>_(* #,##0.00_);_(* \(#,##0.00\);_(* "-"??_);_(@_)</c:formatCode>
                <c:ptCount val="9"/>
                <c:pt idx="0">
                  <c:v>2963.5919006968438</c:v>
                </c:pt>
                <c:pt idx="1">
                  <c:v>1164.8133797187402</c:v>
                </c:pt>
                <c:pt idx="2">
                  <c:v>2798.2163384740443</c:v>
                </c:pt>
                <c:pt idx="3">
                  <c:v>1074.7173815091553</c:v>
                </c:pt>
                <c:pt idx="4">
                  <c:v>1173.6600000000001</c:v>
                </c:pt>
                <c:pt idx="5">
                  <c:v>764.07</c:v>
                </c:pt>
                <c:pt idx="6">
                  <c:v>1173.6600000000001</c:v>
                </c:pt>
                <c:pt idx="7">
                  <c:v>764.07100000000003</c:v>
                </c:pt>
                <c:pt idx="8">
                  <c:v>605.05700000000002</c:v>
                </c:pt>
              </c:numCache>
            </c:numRef>
          </c:val>
          <c:extLst>
            <c:ext xmlns:c16="http://schemas.microsoft.com/office/drawing/2014/chart" uri="{C3380CC4-5D6E-409C-BE32-E72D297353CC}">
              <c16:uniqueId val="{00000000-4EBD-4C6A-A21B-4D3DCED270A0}"/>
            </c:ext>
          </c:extLst>
        </c:ser>
        <c:dLbls>
          <c:showLegendKey val="0"/>
          <c:showVal val="0"/>
          <c:showCatName val="0"/>
          <c:showSerName val="0"/>
          <c:showPercent val="0"/>
          <c:showBubbleSize val="0"/>
        </c:dLbls>
        <c:gapWidth val="219"/>
        <c:overlap val="-27"/>
        <c:axId val="1721549775"/>
        <c:axId val="1721539375"/>
      </c:barChart>
      <c:catAx>
        <c:axId val="1721549775"/>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721539375"/>
        <c:crosses val="autoZero"/>
        <c:auto val="1"/>
        <c:lblAlgn val="ctr"/>
        <c:lblOffset val="100"/>
        <c:noMultiLvlLbl val="0"/>
      </c:catAx>
      <c:valAx>
        <c:axId val="1721539375"/>
        <c:scaling>
          <c:orientation val="minMax"/>
          <c:max val="40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0" i="0" baseline="0">
                    <a:effectLst/>
                    <a:latin typeface="Arial" panose="020B0604020202020204" pitchFamily="34" charset="0"/>
                    <a:cs typeface="Arial" panose="020B0604020202020204" pitchFamily="34" charset="0"/>
                  </a:rPr>
                  <a:t>Energy Use (MW/IT Load MW)</a:t>
                </a:r>
                <a:endParaRPr lang="en-US" sz="1000">
                  <a:effectLst/>
                  <a:latin typeface="Arial" panose="020B0604020202020204" pitchFamily="34" charset="0"/>
                  <a:cs typeface="Arial" panose="020B0604020202020204" pitchFamily="34" charset="0"/>
                </a:endParaRPr>
              </a:p>
            </c:rich>
          </c:tx>
          <c:layout>
            <c:manualLayout>
              <c:xMode val="edge"/>
              <c:yMode val="edge"/>
              <c:x val="2.4185781939692178E-2"/>
              <c:y val="7.0228615473634737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in"/>
        <c:minorTickMark val="none"/>
        <c:tickLblPos val="nextTo"/>
        <c:spPr>
          <a:noFill/>
          <a:ln w="12700">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721549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CAC </a:t>
            </a:r>
            <a:r>
              <a:rPr lang="en-US"/>
              <a:t>Airflow Management Strategy</a:t>
            </a:r>
          </a:p>
        </c:rich>
      </c:tx>
      <c:layout>
        <c:manualLayout>
          <c:xMode val="edge"/>
          <c:yMode val="edge"/>
          <c:x val="0.33802011868985937"/>
          <c:y val="1.492541109193090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1393484816060657"/>
          <c:y val="2.2493074792243779E-2"/>
          <c:w val="0.76013427883305207"/>
          <c:h val="0.46304941799172616"/>
        </c:manualLayout>
      </c:layout>
      <c:barChart>
        <c:barDir val="col"/>
        <c:grouping val="clustered"/>
        <c:varyColors val="0"/>
        <c:ser>
          <c:idx val="0"/>
          <c:order val="0"/>
          <c:spPr>
            <a:pattFill prst="wdDnDiag">
              <a:fgClr>
                <a:schemeClr val="accent5">
                  <a:lumMod val="60000"/>
                  <a:lumOff val="40000"/>
                </a:schemeClr>
              </a:fgClr>
              <a:bgClr>
                <a:schemeClr val="bg1"/>
              </a:bgClr>
            </a:pattFill>
            <a:ln>
              <a:solidFill>
                <a:schemeClr val="accent5">
                  <a:lumMod val="75000"/>
                </a:schemeClr>
              </a:solidFill>
            </a:ln>
            <a:effectLst/>
          </c:spPr>
          <c:invertIfNegative val="0"/>
          <c:cat>
            <c:strRef>
              <c:f>'No Airflow Containment'!$A$10:$A$18</c:f>
              <c:strCache>
                <c:ptCount val="9"/>
                <c:pt idx="0">
                  <c:v>Air-Cooled Chiller </c:v>
                </c:pt>
                <c:pt idx="1">
                  <c:v>Air-Cooled Chiller+ ASE </c:v>
                </c:pt>
                <c:pt idx="2">
                  <c:v>Pre-Cooled-Air-Cooled Chiller</c:v>
                </c:pt>
                <c:pt idx="3">
                  <c:v>Pre-Cooled-Air-Cooled Chiller +ASE</c:v>
                </c:pt>
                <c:pt idx="4">
                  <c:v>Water-Cooled Chiller</c:v>
                </c:pt>
                <c:pt idx="5">
                  <c:v>Water-Cooled Chiller+ASE</c:v>
                </c:pt>
                <c:pt idx="6">
                  <c:v>Water-Cooled Chiller+WSE</c:v>
                </c:pt>
                <c:pt idx="7">
                  <c:v>Water-Cooled Chiller+WSE+ASE</c:v>
                </c:pt>
                <c:pt idx="8">
                  <c:v>Evaporative Cooling +ASE</c:v>
                </c:pt>
              </c:strCache>
            </c:strRef>
          </c:cat>
          <c:val>
            <c:numRef>
              <c:f>'CAC Airflow'!$D$10:$D$18</c:f>
              <c:numCache>
                <c:formatCode>0.00</c:formatCode>
                <c:ptCount val="9"/>
                <c:pt idx="0">
                  <c:v>4.3E-3</c:v>
                </c:pt>
                <c:pt idx="1">
                  <c:v>1.8583666844808637</c:v>
                </c:pt>
                <c:pt idx="2">
                  <c:v>5.2679999999999998</c:v>
                </c:pt>
                <c:pt idx="3">
                  <c:v>6.0890000000000004</c:v>
                </c:pt>
                <c:pt idx="4">
                  <c:v>19.420000000000002</c:v>
                </c:pt>
                <c:pt idx="5">
                  <c:v>9.84</c:v>
                </c:pt>
                <c:pt idx="6">
                  <c:v>19.3</c:v>
                </c:pt>
                <c:pt idx="7">
                  <c:v>9.84</c:v>
                </c:pt>
                <c:pt idx="8">
                  <c:v>3.2694369530044023</c:v>
                </c:pt>
              </c:numCache>
            </c:numRef>
          </c:val>
          <c:extLst>
            <c:ext xmlns:c16="http://schemas.microsoft.com/office/drawing/2014/chart" uri="{C3380CC4-5D6E-409C-BE32-E72D297353CC}">
              <c16:uniqueId val="{00000000-D864-4CE3-B27C-B2B7D46D456F}"/>
            </c:ext>
          </c:extLst>
        </c:ser>
        <c:dLbls>
          <c:showLegendKey val="0"/>
          <c:showVal val="0"/>
          <c:showCatName val="0"/>
          <c:showSerName val="0"/>
          <c:showPercent val="0"/>
          <c:showBubbleSize val="0"/>
        </c:dLbls>
        <c:gapWidth val="219"/>
        <c:overlap val="-27"/>
        <c:axId val="1721549775"/>
        <c:axId val="1721539375"/>
      </c:barChart>
      <c:catAx>
        <c:axId val="1721549775"/>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721539375"/>
        <c:crosses val="autoZero"/>
        <c:auto val="1"/>
        <c:lblAlgn val="ctr"/>
        <c:lblOffset val="100"/>
        <c:noMultiLvlLbl val="0"/>
      </c:catAx>
      <c:valAx>
        <c:axId val="1721539375"/>
        <c:scaling>
          <c:orientation val="minMax"/>
          <c:max val="3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a:latin typeface="Arial" panose="020B0604020202020204" pitchFamily="34" charset="0"/>
                    <a:cs typeface="Arial" panose="020B0604020202020204" pitchFamily="34" charset="0"/>
                  </a:rPr>
                  <a:t>Onsite Water Use (acre-ft/IT Load MW)</a:t>
                </a:r>
              </a:p>
            </c:rich>
          </c:tx>
          <c:layout>
            <c:manualLayout>
              <c:xMode val="edge"/>
              <c:yMode val="edge"/>
              <c:x val="4.8506609844589871E-3"/>
              <c:y val="1.1705787711703473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in"/>
        <c:minorTickMark val="none"/>
        <c:tickLblPos val="nextTo"/>
        <c:spPr>
          <a:noFill/>
          <a:ln w="12700">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721549775"/>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image" Target="../media/image14.svg"/><Relationship Id="rId3" Type="http://schemas.openxmlformats.org/officeDocument/2006/relationships/image" Target="../media/image11.png"/><Relationship Id="rId7" Type="http://schemas.openxmlformats.org/officeDocument/2006/relationships/image" Target="../media/image13.png"/><Relationship Id="rId2" Type="http://schemas.openxmlformats.org/officeDocument/2006/relationships/image" Target="../media/image10.svg"/><Relationship Id="rId1" Type="http://schemas.openxmlformats.org/officeDocument/2006/relationships/image" Target="../media/image9.png"/><Relationship Id="rId6" Type="http://schemas.openxmlformats.org/officeDocument/2006/relationships/chart" Target="../charts/chart2.xml"/><Relationship Id="rId5" Type="http://schemas.openxmlformats.org/officeDocument/2006/relationships/chart" Target="../charts/chart1.xml"/><Relationship Id="rId10" Type="http://schemas.openxmlformats.org/officeDocument/2006/relationships/image" Target="../media/image16.svg"/><Relationship Id="rId4" Type="http://schemas.openxmlformats.org/officeDocument/2006/relationships/image" Target="../media/image12.svg"/><Relationship Id="rId9" Type="http://schemas.openxmlformats.org/officeDocument/2006/relationships/image" Target="../media/image15.png"/></Relationships>
</file>

<file path=xl/drawings/_rels/drawing3.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5.xml"/><Relationship Id="rId7" Type="http://schemas.openxmlformats.org/officeDocument/2006/relationships/chart" Target="../charts/chart9.xml"/><Relationship Id="rId12" Type="http://schemas.openxmlformats.org/officeDocument/2006/relationships/chart" Target="../charts/chart14.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chart" Target="../charts/chart13.xml"/><Relationship Id="rId5" Type="http://schemas.openxmlformats.org/officeDocument/2006/relationships/chart" Target="../charts/chart7.xml"/><Relationship Id="rId10" Type="http://schemas.openxmlformats.org/officeDocument/2006/relationships/chart" Target="../charts/chart12.xml"/><Relationship Id="rId4" Type="http://schemas.openxmlformats.org/officeDocument/2006/relationships/chart" Target="../charts/chart6.xml"/><Relationship Id="rId9"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8" Type="http://schemas.openxmlformats.org/officeDocument/2006/relationships/image" Target="../media/image24.emf"/><Relationship Id="rId13" Type="http://schemas.openxmlformats.org/officeDocument/2006/relationships/image" Target="../media/image29.emf"/><Relationship Id="rId3" Type="http://schemas.openxmlformats.org/officeDocument/2006/relationships/image" Target="../media/image19.emf"/><Relationship Id="rId7" Type="http://schemas.openxmlformats.org/officeDocument/2006/relationships/image" Target="../media/image23.emf"/><Relationship Id="rId12" Type="http://schemas.openxmlformats.org/officeDocument/2006/relationships/image" Target="../media/image28.emf"/><Relationship Id="rId2" Type="http://schemas.openxmlformats.org/officeDocument/2006/relationships/image" Target="../media/image18.png"/><Relationship Id="rId1" Type="http://schemas.openxmlformats.org/officeDocument/2006/relationships/image" Target="../media/image17.png"/><Relationship Id="rId6" Type="http://schemas.openxmlformats.org/officeDocument/2006/relationships/image" Target="../media/image22.emf"/><Relationship Id="rId11" Type="http://schemas.openxmlformats.org/officeDocument/2006/relationships/image" Target="../media/image27.emf"/><Relationship Id="rId5" Type="http://schemas.openxmlformats.org/officeDocument/2006/relationships/image" Target="../media/image21.emf"/><Relationship Id="rId10" Type="http://schemas.openxmlformats.org/officeDocument/2006/relationships/image" Target="../media/image26.emf"/><Relationship Id="rId4" Type="http://schemas.openxmlformats.org/officeDocument/2006/relationships/image" Target="../media/image20.emf"/><Relationship Id="rId9" Type="http://schemas.openxmlformats.org/officeDocument/2006/relationships/image" Target="../media/image25.emf"/></Relationships>
</file>

<file path=xl/drawings/_rels/drawing5.xml.rels><?xml version="1.0" encoding="UTF-8" standalone="yes"?>
<Relationships xmlns="http://schemas.openxmlformats.org/package/2006/relationships"><Relationship Id="rId2" Type="http://schemas.openxmlformats.org/officeDocument/2006/relationships/image" Target="../media/image18.png"/><Relationship Id="rId1"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40</xdr:row>
      <xdr:rowOff>0</xdr:rowOff>
    </xdr:from>
    <xdr:to>
      <xdr:col>5</xdr:col>
      <xdr:colOff>0</xdr:colOff>
      <xdr:row>44</xdr:row>
      <xdr:rowOff>53086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368800" y="4025900"/>
          <a:ext cx="0" cy="872236"/>
        </a:xfrm>
        <a:prstGeom prst="rect">
          <a:avLst/>
        </a:prstGeom>
      </xdr:spPr>
    </xdr:pic>
    <xdr:clientData/>
  </xdr:twoCellAnchor>
  <xdr:twoCellAnchor editAs="oneCell">
    <xdr:from>
      <xdr:col>3</xdr:col>
      <xdr:colOff>0</xdr:colOff>
      <xdr:row>40</xdr:row>
      <xdr:rowOff>0</xdr:rowOff>
    </xdr:from>
    <xdr:to>
      <xdr:col>3</xdr:col>
      <xdr:colOff>0</xdr:colOff>
      <xdr:row>44</xdr:row>
      <xdr:rowOff>71374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184400" y="4025900"/>
          <a:ext cx="0" cy="890524"/>
        </a:xfrm>
        <a:prstGeom prst="rect">
          <a:avLst/>
        </a:prstGeom>
      </xdr:spPr>
    </xdr:pic>
    <xdr:clientData/>
  </xdr:twoCellAnchor>
  <xdr:twoCellAnchor editAs="oneCell">
    <xdr:from>
      <xdr:col>5</xdr:col>
      <xdr:colOff>0</xdr:colOff>
      <xdr:row>55</xdr:row>
      <xdr:rowOff>0</xdr:rowOff>
    </xdr:from>
    <xdr:to>
      <xdr:col>5</xdr:col>
      <xdr:colOff>0</xdr:colOff>
      <xdr:row>56</xdr:row>
      <xdr:rowOff>120650</xdr:rowOff>
    </xdr:to>
    <xdr:sp macro="" textlink="">
      <xdr:nvSpPr>
        <xdr:cNvPr id="4" name="AutoShape 5" descr="SRP Logo - return to the home page.">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4368800" y="513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55</xdr:row>
      <xdr:rowOff>0</xdr:rowOff>
    </xdr:from>
    <xdr:to>
      <xdr:col>6</xdr:col>
      <xdr:colOff>0</xdr:colOff>
      <xdr:row>56</xdr:row>
      <xdr:rowOff>120650</xdr:rowOff>
    </xdr:to>
    <xdr:sp macro="" textlink="">
      <xdr:nvSpPr>
        <xdr:cNvPr id="5" name="AutoShape 7" descr="SRP Logo - return to the home page.">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5461000" y="476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146050</xdr:colOff>
      <xdr:row>31</xdr:row>
      <xdr:rowOff>158750</xdr:rowOff>
    </xdr:from>
    <xdr:to>
      <xdr:col>2</xdr:col>
      <xdr:colOff>749300</xdr:colOff>
      <xdr:row>33</xdr:row>
      <xdr:rowOff>152400</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6050" y="5308600"/>
          <a:ext cx="1695450"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12700</xdr:colOff>
      <xdr:row>31</xdr:row>
      <xdr:rowOff>139700</xdr:rowOff>
    </xdr:from>
    <xdr:to>
      <xdr:col>7</xdr:col>
      <xdr:colOff>755650</xdr:colOff>
      <xdr:row>33</xdr:row>
      <xdr:rowOff>133350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381500" y="5289550"/>
          <a:ext cx="2927350"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0</xdr:colOff>
      <xdr:row>44</xdr:row>
      <xdr:rowOff>0</xdr:rowOff>
    </xdr:from>
    <xdr:ext cx="0" cy="304800"/>
    <xdr:sp macro="" textlink="">
      <xdr:nvSpPr>
        <xdr:cNvPr id="10" name="AutoShape 5" descr="SRP Logo - return to the home page.">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4368800" y="10033000"/>
          <a:ext cx="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16384</xdr:col>
      <xdr:colOff>3939508</xdr:colOff>
      <xdr:row>47</xdr:row>
      <xdr:rowOff>0</xdr:rowOff>
    </xdr:from>
    <xdr:to>
      <xdr:col>16384</xdr:col>
      <xdr:colOff>615515</xdr:colOff>
      <xdr:row>49</xdr:row>
      <xdr:rowOff>81823</xdr:rowOff>
    </xdr:to>
    <xdr:pic>
      <xdr:nvPicPr>
        <xdr:cNvPr id="11" name="Picture 10" descr="Salt River Project | Utilities - Member Directory | Scottsdale Area Chamber  of Commerce">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677108" y="9296400"/>
          <a:ext cx="1184043" cy="4501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63500</xdr:colOff>
      <xdr:row>1</xdr:row>
      <xdr:rowOff>45037</xdr:rowOff>
    </xdr:from>
    <xdr:to>
      <xdr:col>1</xdr:col>
      <xdr:colOff>1054100</xdr:colOff>
      <xdr:row>5</xdr:row>
      <xdr:rowOff>105592</xdr:rowOff>
    </xdr:to>
    <xdr:pic>
      <xdr:nvPicPr>
        <xdr:cNvPr id="12" name="Picture 11" descr="University of Arizona plans switch to Western accrediting agency">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3500" y="629237"/>
          <a:ext cx="990600" cy="8035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876300</xdr:colOff>
      <xdr:row>1</xdr:row>
      <xdr:rowOff>76200</xdr:rowOff>
    </xdr:from>
    <xdr:to>
      <xdr:col>8</xdr:col>
      <xdr:colOff>968143</xdr:colOff>
      <xdr:row>3</xdr:row>
      <xdr:rowOff>158021</xdr:rowOff>
    </xdr:to>
    <xdr:pic>
      <xdr:nvPicPr>
        <xdr:cNvPr id="13" name="Picture 12" descr="Salt River Project | Utilities - Member Directory | Scottsdale Area Chamber  of Commerce">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429500" y="660400"/>
          <a:ext cx="1184043" cy="4501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37352</xdr:colOff>
      <xdr:row>37</xdr:row>
      <xdr:rowOff>72846</xdr:rowOff>
    </xdr:from>
    <xdr:to>
      <xdr:col>4</xdr:col>
      <xdr:colOff>980514</xdr:colOff>
      <xdr:row>39</xdr:row>
      <xdr:rowOff>99361</xdr:rowOff>
    </xdr:to>
    <xdr:pic>
      <xdr:nvPicPr>
        <xdr:cNvPr id="14" name="Picture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7352" y="6385493"/>
          <a:ext cx="4220883" cy="4000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34</xdr:row>
      <xdr:rowOff>177427</xdr:rowOff>
    </xdr:from>
    <xdr:to>
      <xdr:col>6</xdr:col>
      <xdr:colOff>-1</xdr:colOff>
      <xdr:row>36</xdr:row>
      <xdr:rowOff>177427</xdr:rowOff>
    </xdr:to>
    <xdr:pic>
      <xdr:nvPicPr>
        <xdr:cNvPr id="15" name="Picture 14">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5929780"/>
          <a:ext cx="5462867" cy="373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296740</xdr:colOff>
      <xdr:row>6</xdr:row>
      <xdr:rowOff>32972</xdr:rowOff>
    </xdr:from>
    <xdr:to>
      <xdr:col>2</xdr:col>
      <xdr:colOff>1603375</xdr:colOff>
      <xdr:row>9</xdr:row>
      <xdr:rowOff>172672</xdr:rowOff>
    </xdr:to>
    <xdr:grpSp>
      <xdr:nvGrpSpPr>
        <xdr:cNvPr id="9" name="Group 8">
          <a:extLst>
            <a:ext uri="{FF2B5EF4-FFF2-40B4-BE49-F238E27FC236}">
              <a16:creationId xmlns:a16="http://schemas.microsoft.com/office/drawing/2014/main" id="{00000000-0008-0000-0100-000009000000}"/>
            </a:ext>
          </a:extLst>
        </xdr:cNvPr>
        <xdr:cNvGrpSpPr/>
      </xdr:nvGrpSpPr>
      <xdr:grpSpPr>
        <a:xfrm>
          <a:off x="899990" y="1207722"/>
          <a:ext cx="1973385" cy="711200"/>
          <a:chOff x="1739913" y="952525"/>
          <a:chExt cx="2101845" cy="685800"/>
        </a:xfrm>
      </xdr:grpSpPr>
      <mc:AlternateContent xmlns:mc="http://schemas.openxmlformats.org/markup-compatibility/2006">
        <mc:Choice xmlns:a14="http://schemas.microsoft.com/office/drawing/2010/main" Requires="a14">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100-000001380000}"/>
                  </a:ext>
                </a:extLst>
              </xdr:cNvPr>
              <xdr:cNvSpPr/>
            </xdr:nvSpPr>
            <xdr:spPr bwMode="auto">
              <a:xfrm>
                <a:off x="1739913" y="952525"/>
                <a:ext cx="2101845" cy="68580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400" b="1" i="0" u="none" strike="noStrike" baseline="0">
                    <a:solidFill>
                      <a:srgbClr val="000000"/>
                    </a:solidFill>
                    <a:latin typeface="Calibri" pitchFamily="2" charset="0"/>
                    <a:cs typeface="Calibri" pitchFamily="2" charset="0"/>
                  </a:rPr>
                  <a:t>              Run Calculation</a:t>
                </a:r>
              </a:p>
            </xdr:txBody>
          </xdr:sp>
        </mc:Choice>
        <mc:Fallback/>
      </mc:AlternateContent>
      <xdr:pic macro="[0]!Value_Update">
        <xdr:nvPicPr>
          <xdr:cNvPr id="6" name="Graphic 5" descr="Remote learning math with solid fill">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784350" y="990600"/>
            <a:ext cx="609600" cy="609600"/>
          </a:xfrm>
          <a:prstGeom prst="rect">
            <a:avLst/>
          </a:prstGeom>
        </xdr:spPr>
      </xdr:pic>
    </xdr:grpSp>
    <xdr:clientData/>
  </xdr:twoCellAnchor>
  <xdr:twoCellAnchor>
    <xdr:from>
      <xdr:col>1</xdr:col>
      <xdr:colOff>277813</xdr:colOff>
      <xdr:row>10</xdr:row>
      <xdr:rowOff>137746</xdr:rowOff>
    </xdr:from>
    <xdr:to>
      <xdr:col>2</xdr:col>
      <xdr:colOff>1603375</xdr:colOff>
      <xdr:row>14</xdr:row>
      <xdr:rowOff>75955</xdr:rowOff>
    </xdr:to>
    <xdr:grpSp>
      <xdr:nvGrpSpPr>
        <xdr:cNvPr id="28" name="Group 27">
          <a:extLst>
            <a:ext uri="{FF2B5EF4-FFF2-40B4-BE49-F238E27FC236}">
              <a16:creationId xmlns:a16="http://schemas.microsoft.com/office/drawing/2014/main" id="{00000000-0008-0000-0100-00001C000000}"/>
            </a:ext>
          </a:extLst>
        </xdr:cNvPr>
        <xdr:cNvGrpSpPr/>
      </xdr:nvGrpSpPr>
      <xdr:grpSpPr>
        <a:xfrm>
          <a:off x="881063" y="2074496"/>
          <a:ext cx="1992312" cy="747834"/>
          <a:chOff x="833438" y="2130059"/>
          <a:chExt cx="1944687" cy="739896"/>
        </a:xfrm>
      </xdr:grpSpPr>
      <mc:AlternateContent xmlns:mc="http://schemas.openxmlformats.org/markup-compatibility/2006">
        <mc:Choice xmlns:a14="http://schemas.microsoft.com/office/drawing/2010/main" Requires="a14">
          <xdr:sp macro="" textlink="">
            <xdr:nvSpPr>
              <xdr:cNvPr id="14340" name="Button 4" hidden="1">
                <a:extLst>
                  <a:ext uri="{63B3BB69-23CF-44E3-9099-C40C66FF867C}">
                    <a14:compatExt spid="_x0000_s14340"/>
                  </a:ext>
                  <a:ext uri="{FF2B5EF4-FFF2-40B4-BE49-F238E27FC236}">
                    <a16:creationId xmlns:a16="http://schemas.microsoft.com/office/drawing/2014/main" id="{00000000-0008-0000-0100-000004380000}"/>
                  </a:ext>
                </a:extLst>
              </xdr:cNvPr>
              <xdr:cNvSpPr/>
            </xdr:nvSpPr>
            <xdr:spPr bwMode="auto">
              <a:xfrm>
                <a:off x="833438" y="2130059"/>
                <a:ext cx="1944687" cy="739896"/>
              </a:xfrm>
              <a:prstGeom prst="rect">
                <a:avLst/>
              </a:prstGeom>
              <a:noFill/>
              <a:ln w="9525">
                <a:miter lim="800000"/>
                <a:headEnd/>
                <a:tailEnd/>
              </a:ln>
            </xdr:spPr>
            <xdr:txBody>
              <a:bodyPr vertOverflow="clip" wrap="square" lIns="0" tIns="27432" rIns="27432" bIns="27432" anchor="ctr" upright="1"/>
              <a:lstStyle/>
              <a:p>
                <a:pPr algn="r" rtl="0">
                  <a:defRPr sz="1000"/>
                </a:pPr>
                <a:r>
                  <a:rPr lang="en-US" sz="1400" b="1" i="0" u="none" strike="noStrike" baseline="0">
                    <a:solidFill>
                      <a:srgbClr val="000000"/>
                    </a:solidFill>
                    <a:latin typeface="Calibri" pitchFamily="2" charset="0"/>
                    <a:cs typeface="Calibri" pitchFamily="2" charset="0"/>
                  </a:rPr>
                  <a:t>Show Results</a:t>
                </a:r>
              </a:p>
            </xdr:txBody>
          </xdr:sp>
        </mc:Choice>
        <mc:Fallback/>
      </mc:AlternateContent>
      <xdr:pic macro="[0]!Show_Results">
        <xdr:nvPicPr>
          <xdr:cNvPr id="14" name="Graphic 13" descr="Bar graph with downward trend with solid fill">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00925" y="2196725"/>
            <a:ext cx="833433" cy="591917"/>
          </a:xfrm>
          <a:prstGeom prst="rect">
            <a:avLst/>
          </a:prstGeom>
        </xdr:spPr>
      </xdr:pic>
    </xdr:grpSp>
    <xdr:clientData/>
  </xdr:twoCellAnchor>
  <xdr:twoCellAnchor>
    <xdr:from>
      <xdr:col>5</xdr:col>
      <xdr:colOff>860913</xdr:colOff>
      <xdr:row>17</xdr:row>
      <xdr:rowOff>107950</xdr:rowOff>
    </xdr:from>
    <xdr:to>
      <xdr:col>8</xdr:col>
      <xdr:colOff>1422399</xdr:colOff>
      <xdr:row>44</xdr:row>
      <xdr:rowOff>50923</xdr:rowOff>
    </xdr:to>
    <xdr:graphicFrame macro="">
      <xdr:nvGraphicFramePr>
        <xdr:cNvPr id="20" name="Chart 19">
          <a:extLst>
            <a:ext uri="{FF2B5EF4-FFF2-40B4-BE49-F238E27FC236}">
              <a16:creationId xmlns:a16="http://schemas.microsoft.com/office/drawing/2014/main" id="{00000000-0008-0000-01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1033790</xdr:colOff>
      <xdr:row>28</xdr:row>
      <xdr:rowOff>181468</xdr:rowOff>
    </xdr:from>
    <xdr:to>
      <xdr:col>7</xdr:col>
      <xdr:colOff>1308110</xdr:colOff>
      <xdr:row>29</xdr:row>
      <xdr:rowOff>1587</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0542915" y="5563093"/>
          <a:ext cx="274320" cy="2682"/>
        </a:xfrm>
        <a:prstGeom prst="straightConnector1">
          <a:avLst/>
        </a:prstGeom>
        <a:ln w="38100">
          <a:solidFill>
            <a:schemeClr val="accent5">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933222</xdr:colOff>
      <xdr:row>29</xdr:row>
      <xdr:rowOff>120050</xdr:rowOff>
    </xdr:from>
    <xdr:to>
      <xdr:col>7</xdr:col>
      <xdr:colOff>1253262</xdr:colOff>
      <xdr:row>29</xdr:row>
      <xdr:rowOff>133350</xdr:rowOff>
    </xdr:to>
    <xdr:cxnSp macro="">
      <xdr:nvCxnSpPr>
        <xdr:cNvPr id="15" name="Straight Arrow Connector 14">
          <a:extLst>
            <a:ext uri="{FF2B5EF4-FFF2-40B4-BE49-F238E27FC236}">
              <a16:creationId xmlns:a16="http://schemas.microsoft.com/office/drawing/2014/main" id="{00000000-0008-0000-0100-00000F000000}"/>
            </a:ext>
          </a:extLst>
        </xdr:cNvPr>
        <xdr:cNvCxnSpPr/>
      </xdr:nvCxnSpPr>
      <xdr:spPr>
        <a:xfrm>
          <a:off x="10442347" y="5684238"/>
          <a:ext cx="320040" cy="13300"/>
        </a:xfrm>
        <a:prstGeom prst="straightConnector1">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2285999</xdr:colOff>
      <xdr:row>17</xdr:row>
      <xdr:rowOff>82550</xdr:rowOff>
    </xdr:from>
    <xdr:to>
      <xdr:col>13</xdr:col>
      <xdr:colOff>38099</xdr:colOff>
      <xdr:row>44</xdr:row>
      <xdr:rowOff>69850</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488950</xdr:colOff>
      <xdr:row>28</xdr:row>
      <xdr:rowOff>148472</xdr:rowOff>
    </xdr:from>
    <xdr:to>
      <xdr:col>7</xdr:col>
      <xdr:colOff>763270</xdr:colOff>
      <xdr:row>28</xdr:row>
      <xdr:rowOff>152400</xdr:rowOff>
    </xdr:to>
    <xdr:cxnSp macro="">
      <xdr:nvCxnSpPr>
        <xdr:cNvPr id="21" name="Straight Arrow Connector 20">
          <a:extLst>
            <a:ext uri="{FF2B5EF4-FFF2-40B4-BE49-F238E27FC236}">
              <a16:creationId xmlns:a16="http://schemas.microsoft.com/office/drawing/2014/main" id="{00000000-0008-0000-0100-000015000000}"/>
            </a:ext>
          </a:extLst>
        </xdr:cNvPr>
        <xdr:cNvCxnSpPr/>
      </xdr:nvCxnSpPr>
      <xdr:spPr>
        <a:xfrm flipH="1">
          <a:off x="9998075" y="5530097"/>
          <a:ext cx="274320" cy="3928"/>
        </a:xfrm>
        <a:prstGeom prst="straightConnector1">
          <a:avLst/>
        </a:prstGeom>
        <a:ln w="38100">
          <a:solidFill>
            <a:schemeClr val="accent2">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257175</xdr:colOff>
      <xdr:row>29</xdr:row>
      <xdr:rowOff>33337</xdr:rowOff>
    </xdr:from>
    <xdr:to>
      <xdr:col>12</xdr:col>
      <xdr:colOff>531495</xdr:colOff>
      <xdr:row>29</xdr:row>
      <xdr:rowOff>36019</xdr:rowOff>
    </xdr:to>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17497425" y="5597525"/>
          <a:ext cx="274320" cy="2682"/>
        </a:xfrm>
        <a:prstGeom prst="straightConnector1">
          <a:avLst/>
        </a:prstGeom>
        <a:ln w="38100">
          <a:solidFill>
            <a:schemeClr val="accent5">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149225</xdr:colOff>
      <xdr:row>29</xdr:row>
      <xdr:rowOff>146050</xdr:rowOff>
    </xdr:from>
    <xdr:to>
      <xdr:col>12</xdr:col>
      <xdr:colOff>469265</xdr:colOff>
      <xdr:row>29</xdr:row>
      <xdr:rowOff>159350</xdr:rowOff>
    </xdr:to>
    <xdr:cxnSp macro="">
      <xdr:nvCxnSpPr>
        <xdr:cNvPr id="23" name="Straight Arrow Connector 22">
          <a:extLst>
            <a:ext uri="{FF2B5EF4-FFF2-40B4-BE49-F238E27FC236}">
              <a16:creationId xmlns:a16="http://schemas.microsoft.com/office/drawing/2014/main" id="{00000000-0008-0000-0100-000017000000}"/>
            </a:ext>
          </a:extLst>
        </xdr:cNvPr>
        <xdr:cNvCxnSpPr/>
      </xdr:nvCxnSpPr>
      <xdr:spPr>
        <a:xfrm>
          <a:off x="17389475" y="5710238"/>
          <a:ext cx="320040" cy="13300"/>
        </a:xfrm>
        <a:prstGeom prst="straightConnector1">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1390650</xdr:colOff>
      <xdr:row>29</xdr:row>
      <xdr:rowOff>127000</xdr:rowOff>
    </xdr:from>
    <xdr:to>
      <xdr:col>12</xdr:col>
      <xdr:colOff>29845</xdr:colOff>
      <xdr:row>29</xdr:row>
      <xdr:rowOff>130928</xdr:rowOff>
    </xdr:to>
    <xdr:cxnSp macro="">
      <xdr:nvCxnSpPr>
        <xdr:cNvPr id="24" name="Straight Arrow Connector 23">
          <a:extLst>
            <a:ext uri="{FF2B5EF4-FFF2-40B4-BE49-F238E27FC236}">
              <a16:creationId xmlns:a16="http://schemas.microsoft.com/office/drawing/2014/main" id="{00000000-0008-0000-0100-000018000000}"/>
            </a:ext>
          </a:extLst>
        </xdr:cNvPr>
        <xdr:cNvCxnSpPr/>
      </xdr:nvCxnSpPr>
      <xdr:spPr>
        <a:xfrm flipH="1">
          <a:off x="16995775" y="5691188"/>
          <a:ext cx="274320" cy="3928"/>
        </a:xfrm>
        <a:prstGeom prst="straightConnector1">
          <a:avLst/>
        </a:prstGeom>
        <a:ln w="38100">
          <a:solidFill>
            <a:schemeClr val="accent2">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254001</xdr:colOff>
      <xdr:row>15</xdr:row>
      <xdr:rowOff>0</xdr:rowOff>
    </xdr:from>
    <xdr:to>
      <xdr:col>2</xdr:col>
      <xdr:colOff>1603375</xdr:colOff>
      <xdr:row>18</xdr:row>
      <xdr:rowOff>177800</xdr:rowOff>
    </xdr:to>
    <xdr:grpSp>
      <xdr:nvGrpSpPr>
        <xdr:cNvPr id="27" name="Group 26">
          <a:extLst>
            <a:ext uri="{FF2B5EF4-FFF2-40B4-BE49-F238E27FC236}">
              <a16:creationId xmlns:a16="http://schemas.microsoft.com/office/drawing/2014/main" id="{00000000-0008-0000-0100-00001B000000}"/>
            </a:ext>
          </a:extLst>
        </xdr:cNvPr>
        <xdr:cNvGrpSpPr/>
      </xdr:nvGrpSpPr>
      <xdr:grpSpPr>
        <a:xfrm>
          <a:off x="857251" y="2952750"/>
          <a:ext cx="2016124" cy="765175"/>
          <a:chOff x="809626" y="2992438"/>
          <a:chExt cx="1651001" cy="741362"/>
        </a:xfrm>
      </xdr:grpSpPr>
      <mc:AlternateContent xmlns:mc="http://schemas.openxmlformats.org/markup-compatibility/2006">
        <mc:Choice xmlns:a14="http://schemas.microsoft.com/office/drawing/2010/main" Requires="a14">
          <xdr:sp macro="" textlink="">
            <xdr:nvSpPr>
              <xdr:cNvPr id="14342" name="Button 6" hidden="1">
                <a:extLst>
                  <a:ext uri="{63B3BB69-23CF-44E3-9099-C40C66FF867C}">
                    <a14:compatExt spid="_x0000_s14342"/>
                  </a:ext>
                  <a:ext uri="{FF2B5EF4-FFF2-40B4-BE49-F238E27FC236}">
                    <a16:creationId xmlns:a16="http://schemas.microsoft.com/office/drawing/2014/main" id="{00000000-0008-0000-0100-000006380000}"/>
                  </a:ext>
                </a:extLst>
              </xdr:cNvPr>
              <xdr:cNvSpPr/>
            </xdr:nvSpPr>
            <xdr:spPr bwMode="auto">
              <a:xfrm>
                <a:off x="809626" y="2992438"/>
                <a:ext cx="1651001" cy="741362"/>
              </a:xfrm>
              <a:prstGeom prst="rect">
                <a:avLst/>
              </a:prstGeom>
              <a:noFill/>
              <a:ln w="9525">
                <a:miter lim="800000"/>
                <a:headEnd/>
                <a:tailEnd/>
              </a:ln>
            </xdr:spPr>
            <xdr:txBody>
              <a:bodyPr vertOverflow="clip" wrap="square" lIns="27432" tIns="27432" rIns="27432" bIns="0" anchor="t" upright="1"/>
              <a:lstStyle/>
              <a:p>
                <a:pPr algn="ctr" rtl="0">
                  <a:defRPr sz="1000"/>
                </a:pPr>
                <a:r>
                  <a:rPr lang="en-US" sz="1400" b="1" i="0" u="none" strike="noStrike" baseline="0">
                    <a:solidFill>
                      <a:srgbClr val="000000"/>
                    </a:solidFill>
                    <a:latin typeface="Calibri" pitchFamily="2" charset="0"/>
                    <a:cs typeface="Calibri" pitchFamily="2" charset="0"/>
                  </a:rPr>
                  <a:t>                  Print Results</a:t>
                </a:r>
              </a:p>
              <a:p>
                <a:pPr algn="ctr" rtl="0">
                  <a:defRPr sz="1000"/>
                </a:pPr>
                <a:r>
                  <a:rPr lang="en-US" sz="1400" b="1" i="0" u="none" strike="noStrike" baseline="0">
                    <a:solidFill>
                      <a:srgbClr val="000000"/>
                    </a:solidFill>
                    <a:latin typeface="Calibri" pitchFamily="2" charset="0"/>
                    <a:cs typeface="Calibri" pitchFamily="2" charset="0"/>
                  </a:rPr>
                  <a:t>              to PDF</a:t>
                </a:r>
              </a:p>
            </xdr:txBody>
          </xdr:sp>
        </mc:Choice>
        <mc:Fallback/>
      </mc:AlternateContent>
      <xdr:pic macro="[0]!PDFActiveSheet">
        <xdr:nvPicPr>
          <xdr:cNvPr id="26" name="Graphic 25" descr="Fax with solid fill">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896937" y="3095625"/>
            <a:ext cx="548640" cy="548640"/>
          </a:xfrm>
          <a:prstGeom prst="rect">
            <a:avLst/>
          </a:prstGeom>
        </xdr:spPr>
      </xdr:pic>
    </xdr:grpSp>
    <xdr:clientData/>
  </xdr:twoCellAnchor>
  <xdr:twoCellAnchor>
    <xdr:from>
      <xdr:col>1</xdr:col>
      <xdr:colOff>285750</xdr:colOff>
      <xdr:row>1</xdr:row>
      <xdr:rowOff>158750</xdr:rowOff>
    </xdr:from>
    <xdr:to>
      <xdr:col>2</xdr:col>
      <xdr:colOff>1643063</xdr:colOff>
      <xdr:row>5</xdr:row>
      <xdr:rowOff>104946</xdr:rowOff>
    </xdr:to>
    <xdr:grpSp>
      <xdr:nvGrpSpPr>
        <xdr:cNvPr id="11" name="Group 10">
          <a:extLst>
            <a:ext uri="{FF2B5EF4-FFF2-40B4-BE49-F238E27FC236}">
              <a16:creationId xmlns:a16="http://schemas.microsoft.com/office/drawing/2014/main" id="{00000000-0008-0000-0100-00000B000000}"/>
            </a:ext>
          </a:extLst>
        </xdr:cNvPr>
        <xdr:cNvGrpSpPr/>
      </xdr:nvGrpSpPr>
      <xdr:grpSpPr>
        <a:xfrm>
          <a:off x="889000" y="365125"/>
          <a:ext cx="2024063" cy="724071"/>
          <a:chOff x="841375" y="357188"/>
          <a:chExt cx="1976438" cy="747883"/>
        </a:xfrm>
      </xdr:grpSpPr>
      <mc:AlternateContent xmlns:mc="http://schemas.openxmlformats.org/markup-compatibility/2006">
        <mc:Choice xmlns:a14="http://schemas.microsoft.com/office/drawing/2010/main" Requires="a14">
          <xdr:sp macro="" textlink="">
            <xdr:nvSpPr>
              <xdr:cNvPr id="14343" name="Button 7" hidden="1">
                <a:extLst>
                  <a:ext uri="{63B3BB69-23CF-44E3-9099-C40C66FF867C}">
                    <a14:compatExt spid="_x0000_s14343"/>
                  </a:ext>
                  <a:ext uri="{FF2B5EF4-FFF2-40B4-BE49-F238E27FC236}">
                    <a16:creationId xmlns:a16="http://schemas.microsoft.com/office/drawing/2014/main" id="{00000000-0008-0000-0100-000007380000}"/>
                  </a:ext>
                </a:extLst>
              </xdr:cNvPr>
              <xdr:cNvSpPr/>
            </xdr:nvSpPr>
            <xdr:spPr bwMode="auto">
              <a:xfrm>
                <a:off x="841376" y="357188"/>
                <a:ext cx="1976437" cy="735012"/>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400" b="1" i="0" u="none" strike="noStrike" baseline="0">
                    <a:solidFill>
                      <a:srgbClr val="000000"/>
                    </a:solidFill>
                    <a:latin typeface="Calibri" pitchFamily="2" charset="0"/>
                    <a:cs typeface="Calibri" pitchFamily="2" charset="0"/>
                  </a:rPr>
                  <a:t>              User Input Form</a:t>
                </a:r>
              </a:p>
            </xdr:txBody>
          </xdr:sp>
        </mc:Choice>
        <mc:Fallback/>
      </mc:AlternateContent>
      <xdr:pic macro="[0]!Show_Inpt_Form">
        <xdr:nvPicPr>
          <xdr:cNvPr id="10" name="Graphic 9" descr="Pencil with solid fill">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841375" y="365125"/>
            <a:ext cx="709918" cy="739946"/>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592135</xdr:colOff>
      <xdr:row>1</xdr:row>
      <xdr:rowOff>60323</xdr:rowOff>
    </xdr:from>
    <xdr:to>
      <xdr:col>9</xdr:col>
      <xdr:colOff>561974</xdr:colOff>
      <xdr:row>29</xdr:row>
      <xdr:rowOff>95250</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15875</xdr:colOff>
      <xdr:row>30</xdr:row>
      <xdr:rowOff>149225</xdr:rowOff>
    </xdr:from>
    <xdr:to>
      <xdr:col>9</xdr:col>
      <xdr:colOff>598489</xdr:colOff>
      <xdr:row>59</xdr:row>
      <xdr:rowOff>9527</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15875</xdr:colOff>
      <xdr:row>59</xdr:row>
      <xdr:rowOff>139700</xdr:rowOff>
    </xdr:from>
    <xdr:to>
      <xdr:col>9</xdr:col>
      <xdr:colOff>601664</xdr:colOff>
      <xdr:row>87</xdr:row>
      <xdr:rowOff>177802</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161925</xdr:colOff>
      <xdr:row>1</xdr:row>
      <xdr:rowOff>38100</xdr:rowOff>
    </xdr:from>
    <xdr:to>
      <xdr:col>19</xdr:col>
      <xdr:colOff>554039</xdr:colOff>
      <xdr:row>29</xdr:row>
      <xdr:rowOff>73027</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142875</xdr:colOff>
      <xdr:row>1</xdr:row>
      <xdr:rowOff>38100</xdr:rowOff>
    </xdr:from>
    <xdr:to>
      <xdr:col>29</xdr:col>
      <xdr:colOff>531814</xdr:colOff>
      <xdr:row>29</xdr:row>
      <xdr:rowOff>73027</xdr:rowOff>
    </xdr:to>
    <xdr:graphicFrame macro="">
      <xdr:nvGraphicFramePr>
        <xdr:cNvPr id="12" name="Chart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30</xdr:col>
      <xdr:colOff>85725</xdr:colOff>
      <xdr:row>1</xdr:row>
      <xdr:rowOff>57150</xdr:rowOff>
    </xdr:from>
    <xdr:to>
      <xdr:col>39</xdr:col>
      <xdr:colOff>477839</xdr:colOff>
      <xdr:row>29</xdr:row>
      <xdr:rowOff>92077</xdr:rowOff>
    </xdr:to>
    <xdr:graphicFrame macro="">
      <xdr:nvGraphicFramePr>
        <xdr:cNvPr id="13" name="Chart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247650</xdr:colOff>
      <xdr:row>30</xdr:row>
      <xdr:rowOff>152400</xdr:rowOff>
    </xdr:from>
    <xdr:to>
      <xdr:col>20</xdr:col>
      <xdr:colOff>26989</xdr:colOff>
      <xdr:row>59</xdr:row>
      <xdr:rowOff>15877</xdr:rowOff>
    </xdr:to>
    <xdr:graphicFrame macro="">
      <xdr:nvGraphicFramePr>
        <xdr:cNvPr id="14" name="Chart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20</xdr:col>
      <xdr:colOff>190500</xdr:colOff>
      <xdr:row>30</xdr:row>
      <xdr:rowOff>133350</xdr:rowOff>
    </xdr:from>
    <xdr:to>
      <xdr:col>29</xdr:col>
      <xdr:colOff>579439</xdr:colOff>
      <xdr:row>58</xdr:row>
      <xdr:rowOff>177802</xdr:rowOff>
    </xdr:to>
    <xdr:graphicFrame macro="">
      <xdr:nvGraphicFramePr>
        <xdr:cNvPr id="15" name="Chart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30</xdr:col>
      <xdr:colOff>133350</xdr:colOff>
      <xdr:row>30</xdr:row>
      <xdr:rowOff>114300</xdr:rowOff>
    </xdr:from>
    <xdr:to>
      <xdr:col>39</xdr:col>
      <xdr:colOff>525464</xdr:colOff>
      <xdr:row>58</xdr:row>
      <xdr:rowOff>158752</xdr:rowOff>
    </xdr:to>
    <xdr:graphicFrame macro="">
      <xdr:nvGraphicFramePr>
        <xdr:cNvPr id="16" name="Chart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238125</xdr:colOff>
      <xdr:row>59</xdr:row>
      <xdr:rowOff>171450</xdr:rowOff>
    </xdr:from>
    <xdr:to>
      <xdr:col>20</xdr:col>
      <xdr:colOff>20639</xdr:colOff>
      <xdr:row>88</xdr:row>
      <xdr:rowOff>34927</xdr:rowOff>
    </xdr:to>
    <xdr:graphicFrame macro="">
      <xdr:nvGraphicFramePr>
        <xdr:cNvPr id="17" name="Chart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20</xdr:col>
      <xdr:colOff>266700</xdr:colOff>
      <xdr:row>59</xdr:row>
      <xdr:rowOff>171450</xdr:rowOff>
    </xdr:from>
    <xdr:to>
      <xdr:col>30</xdr:col>
      <xdr:colOff>46039</xdr:colOff>
      <xdr:row>88</xdr:row>
      <xdr:rowOff>38102</xdr:rowOff>
    </xdr:to>
    <xdr:graphicFrame macro="">
      <xdr:nvGraphicFramePr>
        <xdr:cNvPr id="18" name="Chart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30</xdr:col>
      <xdr:colOff>133350</xdr:colOff>
      <xdr:row>60</xdr:row>
      <xdr:rowOff>0</xdr:rowOff>
    </xdr:from>
    <xdr:to>
      <xdr:col>39</xdr:col>
      <xdr:colOff>525464</xdr:colOff>
      <xdr:row>88</xdr:row>
      <xdr:rowOff>44452</xdr:rowOff>
    </xdr:to>
    <xdr:graphicFrame macro="">
      <xdr:nvGraphicFramePr>
        <xdr:cNvPr id="19" name="Chart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11206</xdr:colOff>
      <xdr:row>0</xdr:row>
      <xdr:rowOff>0</xdr:rowOff>
    </xdr:from>
    <xdr:to>
      <xdr:col>1</xdr:col>
      <xdr:colOff>22412</xdr:colOff>
      <xdr:row>11</xdr:row>
      <xdr:rowOff>53975</xdr:rowOff>
    </xdr:to>
    <xdr:pic>
      <xdr:nvPicPr>
        <xdr:cNvPr id="20" name="Picture 19">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06" y="0"/>
          <a:ext cx="0" cy="2079625"/>
        </a:xfrm>
        <a:prstGeom prst="rect">
          <a:avLst/>
        </a:prstGeom>
      </xdr:spPr>
    </xdr:pic>
    <xdr:clientData/>
  </xdr:twoCellAnchor>
  <xdr:twoCellAnchor editAs="oneCell">
    <xdr:from>
      <xdr:col>6</xdr:col>
      <xdr:colOff>279957</xdr:colOff>
      <xdr:row>0</xdr:row>
      <xdr:rowOff>0</xdr:rowOff>
    </xdr:from>
    <xdr:to>
      <xdr:col>6</xdr:col>
      <xdr:colOff>279957</xdr:colOff>
      <xdr:row>11</xdr:row>
      <xdr:rowOff>55880</xdr:rowOff>
    </xdr:to>
    <xdr:pic>
      <xdr:nvPicPr>
        <xdr:cNvPr id="21" name="Picture 20">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40957" y="0"/>
          <a:ext cx="0" cy="2081530"/>
        </a:xfrm>
        <a:prstGeom prst="rect">
          <a:avLst/>
        </a:prstGeom>
      </xdr:spPr>
    </xdr:pic>
    <xdr:clientData/>
  </xdr:twoCellAnchor>
  <xdr:twoCellAnchor editAs="oneCell">
    <xdr:from>
      <xdr:col>1</xdr:col>
      <xdr:colOff>11206</xdr:colOff>
      <xdr:row>0</xdr:row>
      <xdr:rowOff>0</xdr:rowOff>
    </xdr:from>
    <xdr:to>
      <xdr:col>1</xdr:col>
      <xdr:colOff>22412</xdr:colOff>
      <xdr:row>11</xdr:row>
      <xdr:rowOff>53975</xdr:rowOff>
    </xdr:to>
    <xdr:pic>
      <xdr:nvPicPr>
        <xdr:cNvPr id="22" name="Picture 21">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06" y="0"/>
          <a:ext cx="11206" cy="2547369"/>
        </a:xfrm>
        <a:prstGeom prst="rect">
          <a:avLst/>
        </a:prstGeom>
      </xdr:spPr>
    </xdr:pic>
    <xdr:clientData/>
  </xdr:twoCellAnchor>
  <xdr:twoCellAnchor editAs="oneCell">
    <xdr:from>
      <xdr:col>6</xdr:col>
      <xdr:colOff>279957</xdr:colOff>
      <xdr:row>0</xdr:row>
      <xdr:rowOff>0</xdr:rowOff>
    </xdr:from>
    <xdr:to>
      <xdr:col>6</xdr:col>
      <xdr:colOff>279957</xdr:colOff>
      <xdr:row>11</xdr:row>
      <xdr:rowOff>55880</xdr:rowOff>
    </xdr:to>
    <xdr:pic>
      <xdr:nvPicPr>
        <xdr:cNvPr id="23" name="Picture 22">
          <a:extLst>
            <a:ext uri="{FF2B5EF4-FFF2-40B4-BE49-F238E27FC236}">
              <a16:creationId xmlns:a16="http://schemas.microsoft.com/office/drawing/2014/main" id="{00000000-0008-0000-03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26975" y="0"/>
          <a:ext cx="0" cy="2549274"/>
        </a:xfrm>
        <a:prstGeom prst="rect">
          <a:avLst/>
        </a:prstGeom>
      </xdr:spPr>
    </xdr:pic>
    <xdr:clientData/>
  </xdr:twoCellAnchor>
  <xdr:oneCellAnchor>
    <xdr:from>
      <xdr:col>1</xdr:col>
      <xdr:colOff>11206</xdr:colOff>
      <xdr:row>0</xdr:row>
      <xdr:rowOff>0</xdr:rowOff>
    </xdr:from>
    <xdr:ext cx="11206" cy="2545129"/>
    <xdr:pic>
      <xdr:nvPicPr>
        <xdr:cNvPr id="24" name="Picture 23">
          <a:extLst>
            <a:ext uri="{FF2B5EF4-FFF2-40B4-BE49-F238E27FC236}">
              <a16:creationId xmlns:a16="http://schemas.microsoft.com/office/drawing/2014/main" id="{00000000-0008-0000-0300-00001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06" y="0"/>
          <a:ext cx="11206" cy="2545129"/>
        </a:xfrm>
        <a:prstGeom prst="rect">
          <a:avLst/>
        </a:prstGeom>
      </xdr:spPr>
    </xdr:pic>
    <xdr:clientData/>
  </xdr:oneCellAnchor>
  <xdr:oneCellAnchor>
    <xdr:from>
      <xdr:col>6</xdr:col>
      <xdr:colOff>279957</xdr:colOff>
      <xdr:row>0</xdr:row>
      <xdr:rowOff>0</xdr:rowOff>
    </xdr:from>
    <xdr:ext cx="0" cy="2547034"/>
    <xdr:pic>
      <xdr:nvPicPr>
        <xdr:cNvPr id="25" name="Picture 24">
          <a:extLst>
            <a:ext uri="{FF2B5EF4-FFF2-40B4-BE49-F238E27FC236}">
              <a16:creationId xmlns:a16="http://schemas.microsoft.com/office/drawing/2014/main" id="{00000000-0008-0000-03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50726" y="0"/>
          <a:ext cx="0" cy="2547034"/>
        </a:xfrm>
        <a:prstGeom prst="rect">
          <a:avLst/>
        </a:prstGeom>
      </xdr:spPr>
    </xdr:pic>
    <xdr:clientData/>
  </xdr:oneCellAnchor>
  <xdr:oneCellAnchor>
    <xdr:from>
      <xdr:col>1</xdr:col>
      <xdr:colOff>11206</xdr:colOff>
      <xdr:row>0</xdr:row>
      <xdr:rowOff>0</xdr:rowOff>
    </xdr:from>
    <xdr:ext cx="11206" cy="2545129"/>
    <xdr:pic>
      <xdr:nvPicPr>
        <xdr:cNvPr id="26" name="Picture 25">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06" y="0"/>
          <a:ext cx="11206" cy="2545129"/>
        </a:xfrm>
        <a:prstGeom prst="rect">
          <a:avLst/>
        </a:prstGeom>
      </xdr:spPr>
    </xdr:pic>
    <xdr:clientData/>
  </xdr:oneCellAnchor>
  <xdr:oneCellAnchor>
    <xdr:from>
      <xdr:col>6</xdr:col>
      <xdr:colOff>279957</xdr:colOff>
      <xdr:row>0</xdr:row>
      <xdr:rowOff>0</xdr:rowOff>
    </xdr:from>
    <xdr:ext cx="0" cy="2547034"/>
    <xdr:pic>
      <xdr:nvPicPr>
        <xdr:cNvPr id="27" name="Picture 26">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50726" y="0"/>
          <a:ext cx="0" cy="2547034"/>
        </a:xfrm>
        <a:prstGeom prst="rect">
          <a:avLst/>
        </a:prstGeom>
      </xdr:spPr>
    </xdr:pic>
    <xdr:clientData/>
  </xdr:oneCellAnchor>
  <xdr:oneCellAnchor>
    <xdr:from>
      <xdr:col>16381</xdr:col>
      <xdr:colOff>279957</xdr:colOff>
      <xdr:row>0</xdr:row>
      <xdr:rowOff>0</xdr:rowOff>
    </xdr:from>
    <xdr:ext cx="0" cy="2547034"/>
    <xdr:pic>
      <xdr:nvPicPr>
        <xdr:cNvPr id="57" name="Picture 56">
          <a:extLst>
            <a:ext uri="{FF2B5EF4-FFF2-40B4-BE49-F238E27FC236}">
              <a16:creationId xmlns:a16="http://schemas.microsoft.com/office/drawing/2014/main" id="{00000000-0008-0000-03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50726" y="0"/>
          <a:ext cx="0" cy="2547034"/>
        </a:xfrm>
        <a:prstGeom prst="rect">
          <a:avLst/>
        </a:prstGeom>
      </xdr:spPr>
    </xdr:pic>
    <xdr:clientData/>
  </xdr:oneCellAnchor>
  <xdr:oneCellAnchor>
    <xdr:from>
      <xdr:col>16381</xdr:col>
      <xdr:colOff>279957</xdr:colOff>
      <xdr:row>0</xdr:row>
      <xdr:rowOff>0</xdr:rowOff>
    </xdr:from>
    <xdr:ext cx="0" cy="2547034"/>
    <xdr:pic>
      <xdr:nvPicPr>
        <xdr:cNvPr id="59" name="Picture 58">
          <a:extLst>
            <a:ext uri="{FF2B5EF4-FFF2-40B4-BE49-F238E27FC236}">
              <a16:creationId xmlns:a16="http://schemas.microsoft.com/office/drawing/2014/main" id="{00000000-0008-0000-03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50726" y="0"/>
          <a:ext cx="0" cy="2547034"/>
        </a:xfrm>
        <a:prstGeom prst="rect">
          <a:avLst/>
        </a:prstGeom>
      </xdr:spPr>
    </xdr:pic>
    <xdr:clientData/>
  </xdr:oneCellAnchor>
  <xdr:oneCellAnchor>
    <xdr:from>
      <xdr:col>16381</xdr:col>
      <xdr:colOff>279957</xdr:colOff>
      <xdr:row>0</xdr:row>
      <xdr:rowOff>0</xdr:rowOff>
    </xdr:from>
    <xdr:ext cx="0" cy="2547034"/>
    <xdr:pic>
      <xdr:nvPicPr>
        <xdr:cNvPr id="61" name="Picture 60">
          <a:extLst>
            <a:ext uri="{FF2B5EF4-FFF2-40B4-BE49-F238E27FC236}">
              <a16:creationId xmlns:a16="http://schemas.microsoft.com/office/drawing/2014/main" id="{00000000-0008-0000-03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50726" y="0"/>
          <a:ext cx="0" cy="2547034"/>
        </a:xfrm>
        <a:prstGeom prst="rect">
          <a:avLst/>
        </a:prstGeom>
      </xdr:spPr>
    </xdr:pic>
    <xdr:clientData/>
  </xdr:oneCellAnchor>
  <xdr:oneCellAnchor>
    <xdr:from>
      <xdr:col>16381</xdr:col>
      <xdr:colOff>279957</xdr:colOff>
      <xdr:row>0</xdr:row>
      <xdr:rowOff>0</xdr:rowOff>
    </xdr:from>
    <xdr:ext cx="0" cy="2547034"/>
    <xdr:pic>
      <xdr:nvPicPr>
        <xdr:cNvPr id="63" name="Picture 62">
          <a:extLst>
            <a:ext uri="{FF2B5EF4-FFF2-40B4-BE49-F238E27FC236}">
              <a16:creationId xmlns:a16="http://schemas.microsoft.com/office/drawing/2014/main" id="{00000000-0008-0000-03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50726" y="0"/>
          <a:ext cx="0" cy="2547034"/>
        </a:xfrm>
        <a:prstGeom prst="rect">
          <a:avLst/>
        </a:prstGeom>
      </xdr:spPr>
    </xdr:pic>
    <xdr:clientData/>
  </xdr:oneCellAnchor>
  <xdr:twoCellAnchor editAs="oneCell">
    <xdr:from>
      <xdr:col>16376</xdr:col>
      <xdr:colOff>256049</xdr:colOff>
      <xdr:row>1</xdr:row>
      <xdr:rowOff>122903</xdr:rowOff>
    </xdr:from>
    <xdr:to>
      <xdr:col>16382</xdr:col>
      <xdr:colOff>573550</xdr:colOff>
      <xdr:row>1048538</xdr:row>
      <xdr:rowOff>129253</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55726" y="706693"/>
          <a:ext cx="6892823" cy="88144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16376</xdr:col>
      <xdr:colOff>153629</xdr:colOff>
      <xdr:row>1048539</xdr:row>
      <xdr:rowOff>144206</xdr:rowOff>
    </xdr:from>
    <xdr:to>
      <xdr:col>16382</xdr:col>
      <xdr:colOff>471130</xdr:colOff>
      <xdr:row>1048559</xdr:row>
      <xdr:rowOff>737419</xdr:rowOff>
    </xdr:to>
    <xdr:pic>
      <xdr:nvPicPr>
        <xdr:cNvPr id="4" name="Picture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453306" y="9720416"/>
          <a:ext cx="6892823" cy="85409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1354471</xdr:colOff>
      <xdr:row>1</xdr:row>
      <xdr:rowOff>61452</xdr:rowOff>
    </xdr:from>
    <xdr:to>
      <xdr:col>7</xdr:col>
      <xdr:colOff>1265349</xdr:colOff>
      <xdr:row>3</xdr:row>
      <xdr:rowOff>214083</xdr:rowOff>
    </xdr:to>
    <xdr:sp macro="" textlink="">
      <xdr:nvSpPr>
        <xdr:cNvPr id="70" name="TextBox 69">
          <a:extLst>
            <a:ext uri="{FF2B5EF4-FFF2-40B4-BE49-F238E27FC236}">
              <a16:creationId xmlns:a16="http://schemas.microsoft.com/office/drawing/2014/main" id="{00000000-0008-0000-0300-000046000000}"/>
            </a:ext>
          </a:extLst>
        </xdr:cNvPr>
        <xdr:cNvSpPr txBox="1"/>
      </xdr:nvSpPr>
      <xdr:spPr>
        <a:xfrm>
          <a:off x="10828261" y="645242"/>
          <a:ext cx="1805636" cy="5213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Air-Cooled Chiller</a:t>
          </a:r>
        </a:p>
      </xdr:txBody>
    </xdr:sp>
    <xdr:clientData/>
  </xdr:twoCellAnchor>
  <xdr:twoCellAnchor>
    <xdr:from>
      <xdr:col>6</xdr:col>
      <xdr:colOff>1190964</xdr:colOff>
      <xdr:row>23</xdr:row>
      <xdr:rowOff>83178</xdr:rowOff>
    </xdr:from>
    <xdr:to>
      <xdr:col>7</xdr:col>
      <xdr:colOff>1428856</xdr:colOff>
      <xdr:row>1048530</xdr:row>
      <xdr:rowOff>87192</xdr:rowOff>
    </xdr:to>
    <xdr:sp macro="" textlink="">
      <xdr:nvSpPr>
        <xdr:cNvPr id="71" name="TextBox 70">
          <a:extLst>
            <a:ext uri="{FF2B5EF4-FFF2-40B4-BE49-F238E27FC236}">
              <a16:creationId xmlns:a16="http://schemas.microsoft.com/office/drawing/2014/main" id="{00000000-0008-0000-0300-000047000000}"/>
            </a:ext>
          </a:extLst>
        </xdr:cNvPr>
        <xdr:cNvSpPr txBox="1"/>
      </xdr:nvSpPr>
      <xdr:spPr>
        <a:xfrm>
          <a:off x="10664754" y="4825194"/>
          <a:ext cx="2132650" cy="7414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Air-Cooled Chiller+ASE</a:t>
          </a:r>
        </a:p>
      </xdr:txBody>
    </xdr:sp>
    <xdr:clientData/>
  </xdr:twoCellAnchor>
  <xdr:twoCellAnchor>
    <xdr:from>
      <xdr:col>6</xdr:col>
      <xdr:colOff>900751</xdr:colOff>
      <xdr:row>1048535</xdr:row>
      <xdr:rowOff>68936</xdr:rowOff>
    </xdr:from>
    <xdr:to>
      <xdr:col>7</xdr:col>
      <xdr:colOff>1723850</xdr:colOff>
      <xdr:row>1048537</xdr:row>
      <xdr:rowOff>85727</xdr:rowOff>
    </xdr:to>
    <xdr:sp macro="" textlink="">
      <xdr:nvSpPr>
        <xdr:cNvPr id="72" name="TextBox 71">
          <a:extLst>
            <a:ext uri="{FF2B5EF4-FFF2-40B4-BE49-F238E27FC236}">
              <a16:creationId xmlns:a16="http://schemas.microsoft.com/office/drawing/2014/main" id="{00000000-0008-0000-0300-000048000000}"/>
            </a:ext>
          </a:extLst>
        </xdr:cNvPr>
        <xdr:cNvSpPr txBox="1"/>
      </xdr:nvSpPr>
      <xdr:spPr>
        <a:xfrm>
          <a:off x="10374541" y="8907726"/>
          <a:ext cx="2717857" cy="385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Pre-Cooled Air-Cooled Chiller</a:t>
          </a:r>
        </a:p>
      </xdr:txBody>
    </xdr:sp>
    <xdr:clientData/>
  </xdr:twoCellAnchor>
  <xdr:twoCellAnchor>
    <xdr:from>
      <xdr:col>6</xdr:col>
      <xdr:colOff>709300</xdr:colOff>
      <xdr:row>1048553</xdr:row>
      <xdr:rowOff>146211</xdr:rowOff>
    </xdr:from>
    <xdr:to>
      <xdr:col>8</xdr:col>
      <xdr:colOff>14193</xdr:colOff>
      <xdr:row>1048554</xdr:row>
      <xdr:rowOff>120616</xdr:rowOff>
    </xdr:to>
    <xdr:sp macro="" textlink="">
      <xdr:nvSpPr>
        <xdr:cNvPr id="73" name="TextBox 72">
          <a:extLst>
            <a:ext uri="{FF2B5EF4-FFF2-40B4-BE49-F238E27FC236}">
              <a16:creationId xmlns:a16="http://schemas.microsoft.com/office/drawing/2014/main" id="{00000000-0008-0000-0300-000049000000}"/>
            </a:ext>
          </a:extLst>
        </xdr:cNvPr>
        <xdr:cNvSpPr txBox="1"/>
      </xdr:nvSpPr>
      <xdr:spPr>
        <a:xfrm>
          <a:off x="10183090" y="13040808"/>
          <a:ext cx="3094409" cy="250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Pre-Cooled Air-Cooled Chiller+ASE</a:t>
          </a:r>
        </a:p>
      </xdr:txBody>
    </xdr:sp>
    <xdr:clientData/>
  </xdr:twoCellAnchor>
  <xdr:twoCellAnchor editAs="oneCell">
    <xdr:from>
      <xdr:col>3</xdr:col>
      <xdr:colOff>1684037</xdr:colOff>
      <xdr:row>25</xdr:row>
      <xdr:rowOff>118222</xdr:rowOff>
    </xdr:from>
    <xdr:to>
      <xdr:col>8</xdr:col>
      <xdr:colOff>1004784</xdr:colOff>
      <xdr:row>1048531</xdr:row>
      <xdr:rowOff>56191</xdr:rowOff>
    </xdr:to>
    <xdr:pic>
      <xdr:nvPicPr>
        <xdr:cNvPr id="74" name="Picture 73">
          <a:extLst>
            <a:ext uri="{FF2B5EF4-FFF2-40B4-BE49-F238E27FC236}">
              <a16:creationId xmlns:a16="http://schemas.microsoft.com/office/drawing/2014/main" id="{00000000-0008-0000-0300-00004A000000}"/>
            </a:ext>
          </a:extLst>
        </xdr:cNvPr>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t="4951"/>
        <a:stretch/>
      </xdr:blipFill>
      <xdr:spPr bwMode="auto">
        <a:xfrm>
          <a:off x="5473553" y="5228948"/>
          <a:ext cx="8794537" cy="29286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1540720</xdr:colOff>
      <xdr:row>3</xdr:row>
      <xdr:rowOff>2005</xdr:rowOff>
    </xdr:from>
    <xdr:to>
      <xdr:col>8</xdr:col>
      <xdr:colOff>1004784</xdr:colOff>
      <xdr:row>18</xdr:row>
      <xdr:rowOff>158315</xdr:rowOff>
    </xdr:to>
    <xdr:pic>
      <xdr:nvPicPr>
        <xdr:cNvPr id="83" name="Picture 82">
          <a:extLst>
            <a:ext uri="{FF2B5EF4-FFF2-40B4-BE49-F238E27FC236}">
              <a16:creationId xmlns:a16="http://schemas.microsoft.com/office/drawing/2014/main" id="{00000000-0008-0000-0300-00005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330236" y="954505"/>
          <a:ext cx="8937854" cy="30240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454311</xdr:colOff>
      <xdr:row>1048554</xdr:row>
      <xdr:rowOff>290105</xdr:rowOff>
    </xdr:from>
    <xdr:to>
      <xdr:col>8</xdr:col>
      <xdr:colOff>1004784</xdr:colOff>
      <xdr:row>1048557</xdr:row>
      <xdr:rowOff>807539</xdr:rowOff>
    </xdr:to>
    <xdr:pic>
      <xdr:nvPicPr>
        <xdr:cNvPr id="84" name="Picture 83">
          <a:extLst>
            <a:ext uri="{FF2B5EF4-FFF2-40B4-BE49-F238E27FC236}">
              <a16:creationId xmlns:a16="http://schemas.microsoft.com/office/drawing/2014/main" id="{00000000-0008-0000-0300-00005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243827" y="13461234"/>
          <a:ext cx="10024263" cy="31291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905836</xdr:colOff>
      <xdr:row>1048559</xdr:row>
      <xdr:rowOff>18039</xdr:rowOff>
    </xdr:from>
    <xdr:to>
      <xdr:col>8</xdr:col>
      <xdr:colOff>1004784</xdr:colOff>
      <xdr:row>1048563</xdr:row>
      <xdr:rowOff>19185</xdr:rowOff>
    </xdr:to>
    <xdr:pic>
      <xdr:nvPicPr>
        <xdr:cNvPr id="85" name="Picture 84">
          <a:extLst>
            <a:ext uri="{FF2B5EF4-FFF2-40B4-BE49-F238E27FC236}">
              <a16:creationId xmlns:a16="http://schemas.microsoft.com/office/drawing/2014/main" id="{00000000-0008-0000-0300-00005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800594" y="17541991"/>
          <a:ext cx="11467496" cy="30327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992471</xdr:colOff>
      <xdr:row>1048563</xdr:row>
      <xdr:rowOff>734530</xdr:rowOff>
    </xdr:from>
    <xdr:to>
      <xdr:col>7</xdr:col>
      <xdr:colOff>1625779</xdr:colOff>
      <xdr:row>1048564</xdr:row>
      <xdr:rowOff>47059</xdr:rowOff>
    </xdr:to>
    <xdr:sp macro="" textlink="">
      <xdr:nvSpPr>
        <xdr:cNvPr id="86" name="TextBox 85">
          <a:extLst>
            <a:ext uri="{FF2B5EF4-FFF2-40B4-BE49-F238E27FC236}">
              <a16:creationId xmlns:a16="http://schemas.microsoft.com/office/drawing/2014/main" id="{00000000-0008-0000-0300-000056000000}"/>
            </a:ext>
          </a:extLst>
        </xdr:cNvPr>
        <xdr:cNvSpPr txBox="1"/>
      </xdr:nvSpPr>
      <xdr:spPr>
        <a:xfrm>
          <a:off x="10517471" y="21641905"/>
          <a:ext cx="2538308" cy="4079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Water-Cooled Chiller+ASE</a:t>
          </a:r>
        </a:p>
      </xdr:txBody>
    </xdr:sp>
    <xdr:clientData/>
  </xdr:twoCellAnchor>
  <xdr:twoCellAnchor>
    <xdr:from>
      <xdr:col>6</xdr:col>
      <xdr:colOff>1280072</xdr:colOff>
      <xdr:row>1048558</xdr:row>
      <xdr:rowOff>519181</xdr:rowOff>
    </xdr:from>
    <xdr:to>
      <xdr:col>7</xdr:col>
      <xdr:colOff>1346097</xdr:colOff>
      <xdr:row>1048559</xdr:row>
      <xdr:rowOff>106060</xdr:rowOff>
    </xdr:to>
    <xdr:sp macro="" textlink="">
      <xdr:nvSpPr>
        <xdr:cNvPr id="87" name="TextBox 86">
          <a:extLst>
            <a:ext uri="{FF2B5EF4-FFF2-40B4-BE49-F238E27FC236}">
              <a16:creationId xmlns:a16="http://schemas.microsoft.com/office/drawing/2014/main" id="{00000000-0008-0000-0300-000057000000}"/>
            </a:ext>
          </a:extLst>
        </xdr:cNvPr>
        <xdr:cNvSpPr txBox="1"/>
      </xdr:nvSpPr>
      <xdr:spPr>
        <a:xfrm>
          <a:off x="10753862" y="17172568"/>
          <a:ext cx="1960783" cy="4574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Water-Cooled Chiller</a:t>
          </a:r>
        </a:p>
      </xdr:txBody>
    </xdr:sp>
    <xdr:clientData/>
  </xdr:twoCellAnchor>
  <xdr:twoCellAnchor editAs="oneCell">
    <xdr:from>
      <xdr:col>2</xdr:col>
      <xdr:colOff>898770</xdr:colOff>
      <xdr:row>1048563</xdr:row>
      <xdr:rowOff>1060095</xdr:rowOff>
    </xdr:from>
    <xdr:to>
      <xdr:col>8</xdr:col>
      <xdr:colOff>1004784</xdr:colOff>
      <xdr:row>1048566</xdr:row>
      <xdr:rowOff>887486</xdr:rowOff>
    </xdr:to>
    <xdr:pic>
      <xdr:nvPicPr>
        <xdr:cNvPr id="88" name="Picture 87">
          <a:extLst>
            <a:ext uri="{FF2B5EF4-FFF2-40B4-BE49-F238E27FC236}">
              <a16:creationId xmlns:a16="http://schemas.microsoft.com/office/drawing/2014/main" id="{00000000-0008-0000-0300-000058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793528" y="21615660"/>
          <a:ext cx="11474562" cy="31150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271172</xdr:colOff>
      <xdr:row>1048537</xdr:row>
      <xdr:rowOff>29733</xdr:rowOff>
    </xdr:from>
    <xdr:to>
      <xdr:col>8</xdr:col>
      <xdr:colOff>1004784</xdr:colOff>
      <xdr:row>1048551</xdr:row>
      <xdr:rowOff>70742</xdr:rowOff>
    </xdr:to>
    <xdr:pic>
      <xdr:nvPicPr>
        <xdr:cNvPr id="89" name="Picture 88">
          <a:extLst>
            <a:ext uri="{FF2B5EF4-FFF2-40B4-BE49-F238E27FC236}">
              <a16:creationId xmlns:a16="http://schemas.microsoft.com/office/drawing/2014/main" id="{00000000-0008-0000-0300-000059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060688" y="9237233"/>
          <a:ext cx="10207402" cy="31750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643517</xdr:colOff>
      <xdr:row>1048574</xdr:row>
      <xdr:rowOff>1039472</xdr:rowOff>
    </xdr:from>
    <xdr:to>
      <xdr:col>8</xdr:col>
      <xdr:colOff>86326</xdr:colOff>
      <xdr:row>1048575</xdr:row>
      <xdr:rowOff>82472</xdr:rowOff>
    </xdr:to>
    <xdr:sp macro="" textlink="">
      <xdr:nvSpPr>
        <xdr:cNvPr id="90" name="TextBox 89">
          <a:extLst>
            <a:ext uri="{FF2B5EF4-FFF2-40B4-BE49-F238E27FC236}">
              <a16:creationId xmlns:a16="http://schemas.microsoft.com/office/drawing/2014/main" id="{00000000-0008-0000-0300-00005A000000}"/>
            </a:ext>
          </a:extLst>
        </xdr:cNvPr>
        <xdr:cNvSpPr txBox="1"/>
      </xdr:nvSpPr>
      <xdr:spPr>
        <a:xfrm>
          <a:off x="10117307" y="33916085"/>
          <a:ext cx="3232325" cy="4051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Adiabatic Evaporative Cooling+ASE</a:t>
          </a:r>
        </a:p>
      </xdr:txBody>
    </xdr:sp>
    <xdr:clientData/>
  </xdr:twoCellAnchor>
  <xdr:twoCellAnchor>
    <xdr:from>
      <xdr:col>6</xdr:col>
      <xdr:colOff>490993</xdr:colOff>
      <xdr:row>1048571</xdr:row>
      <xdr:rowOff>455806</xdr:rowOff>
    </xdr:from>
    <xdr:to>
      <xdr:col>8</xdr:col>
      <xdr:colOff>238849</xdr:colOff>
      <xdr:row>1048571</xdr:row>
      <xdr:rowOff>732555</xdr:rowOff>
    </xdr:to>
    <xdr:sp macro="" textlink="">
      <xdr:nvSpPr>
        <xdr:cNvPr id="91" name="TextBox 90">
          <a:extLst>
            <a:ext uri="{FF2B5EF4-FFF2-40B4-BE49-F238E27FC236}">
              <a16:creationId xmlns:a16="http://schemas.microsoft.com/office/drawing/2014/main" id="{00000000-0008-0000-0300-00005B000000}"/>
            </a:ext>
          </a:extLst>
        </xdr:cNvPr>
        <xdr:cNvSpPr txBox="1"/>
      </xdr:nvSpPr>
      <xdr:spPr>
        <a:xfrm>
          <a:off x="9964783" y="29778467"/>
          <a:ext cx="3537372" cy="276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Water-Cooled Chiller+ASE+WSE</a:t>
          </a:r>
        </a:p>
      </xdr:txBody>
    </xdr:sp>
    <xdr:clientData/>
  </xdr:twoCellAnchor>
  <xdr:twoCellAnchor>
    <xdr:from>
      <xdr:col>6</xdr:col>
      <xdr:colOff>1010174</xdr:colOff>
      <xdr:row>1048567</xdr:row>
      <xdr:rowOff>629583</xdr:rowOff>
    </xdr:from>
    <xdr:to>
      <xdr:col>7</xdr:col>
      <xdr:colOff>1608076</xdr:colOff>
      <xdr:row>1048567</xdr:row>
      <xdr:rowOff>1010532</xdr:rowOff>
    </xdr:to>
    <xdr:sp macro="" textlink="">
      <xdr:nvSpPr>
        <xdr:cNvPr id="92" name="TextBox 91">
          <a:extLst>
            <a:ext uri="{FF2B5EF4-FFF2-40B4-BE49-F238E27FC236}">
              <a16:creationId xmlns:a16="http://schemas.microsoft.com/office/drawing/2014/main" id="{00000000-0008-0000-0300-00005C000000}"/>
            </a:ext>
          </a:extLst>
        </xdr:cNvPr>
        <xdr:cNvSpPr txBox="1"/>
      </xdr:nvSpPr>
      <xdr:spPr>
        <a:xfrm>
          <a:off x="10483964" y="25568696"/>
          <a:ext cx="2492660" cy="3809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Water-Cooled Chiller+WSE</a:t>
          </a:r>
        </a:p>
      </xdr:txBody>
    </xdr:sp>
    <xdr:clientData/>
  </xdr:twoCellAnchor>
  <xdr:twoCellAnchor editAs="oneCell">
    <xdr:from>
      <xdr:col>4</xdr:col>
      <xdr:colOff>252110</xdr:colOff>
      <xdr:row>1048575</xdr:row>
      <xdr:rowOff>10937</xdr:rowOff>
    </xdr:from>
    <xdr:to>
      <xdr:col>8</xdr:col>
      <xdr:colOff>1004784</xdr:colOff>
      <xdr:row>1048575</xdr:row>
      <xdr:rowOff>2937017</xdr:rowOff>
    </xdr:to>
    <xdr:pic>
      <xdr:nvPicPr>
        <xdr:cNvPr id="93" name="Picture 92">
          <a:extLst>
            <a:ext uri="{FF2B5EF4-FFF2-40B4-BE49-F238E27FC236}">
              <a16:creationId xmlns:a16="http://schemas.microsoft.com/office/drawing/2014/main" id="{00000000-0008-0000-0300-00005D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936384" y="34249727"/>
          <a:ext cx="8331706" cy="2926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1745312</xdr:colOff>
      <xdr:row>1048571</xdr:row>
      <xdr:rowOff>742393</xdr:rowOff>
    </xdr:from>
    <xdr:to>
      <xdr:col>8</xdr:col>
      <xdr:colOff>1004784</xdr:colOff>
      <xdr:row>1048574</xdr:row>
      <xdr:rowOff>587157</xdr:rowOff>
    </xdr:to>
    <xdr:pic>
      <xdr:nvPicPr>
        <xdr:cNvPr id="94" name="Picture 93">
          <a:extLst>
            <a:ext uri="{FF2B5EF4-FFF2-40B4-BE49-F238E27FC236}">
              <a16:creationId xmlns:a16="http://schemas.microsoft.com/office/drawing/2014/main" id="{00000000-0008-0000-0300-00005E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745312" y="30065054"/>
          <a:ext cx="12522778" cy="33987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1392903</xdr:colOff>
      <xdr:row>1048567</xdr:row>
      <xdr:rowOff>876327</xdr:rowOff>
    </xdr:from>
    <xdr:to>
      <xdr:col>8</xdr:col>
      <xdr:colOff>1004784</xdr:colOff>
      <xdr:row>1048570</xdr:row>
      <xdr:rowOff>981031</xdr:rowOff>
    </xdr:to>
    <xdr:pic>
      <xdr:nvPicPr>
        <xdr:cNvPr id="95" name="Picture 94">
          <a:extLst>
            <a:ext uri="{FF2B5EF4-FFF2-40B4-BE49-F238E27FC236}">
              <a16:creationId xmlns:a16="http://schemas.microsoft.com/office/drawing/2014/main" id="{00000000-0008-0000-0300-00005F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392903" y="25815440"/>
          <a:ext cx="12875187" cy="33923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11206</xdr:colOff>
      <xdr:row>0</xdr:row>
      <xdr:rowOff>0</xdr:rowOff>
    </xdr:from>
    <xdr:to>
      <xdr:col>1</xdr:col>
      <xdr:colOff>11206</xdr:colOff>
      <xdr:row>8</xdr:row>
      <xdr:rowOff>142875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06" y="0"/>
          <a:ext cx="1130987" cy="1095375"/>
        </a:xfrm>
        <a:prstGeom prst="rect">
          <a:avLst/>
        </a:prstGeom>
      </xdr:spPr>
    </xdr:pic>
    <xdr:clientData/>
  </xdr:twoCellAnchor>
  <xdr:twoCellAnchor editAs="oneCell">
    <xdr:from>
      <xdr:col>6</xdr:col>
      <xdr:colOff>279957</xdr:colOff>
      <xdr:row>0</xdr:row>
      <xdr:rowOff>0</xdr:rowOff>
    </xdr:from>
    <xdr:to>
      <xdr:col>6</xdr:col>
      <xdr:colOff>279957</xdr:colOff>
      <xdr:row>8</xdr:row>
      <xdr:rowOff>144780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40957" y="0"/>
          <a:ext cx="2753490" cy="10972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430725</xdr:colOff>
      <xdr:row>16</xdr:row>
      <xdr:rowOff>180741</xdr:rowOff>
    </xdr:from>
    <xdr:to>
      <xdr:col>22</xdr:col>
      <xdr:colOff>542877</xdr:colOff>
      <xdr:row>51</xdr:row>
      <xdr:rowOff>142875</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046675" y="4016141"/>
          <a:ext cx="12431152" cy="64073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atin typeface="+mn-lt"/>
            </a:rPr>
            <a:t>1. Availability:</a:t>
          </a:r>
          <a:r>
            <a:rPr lang="en-US" sz="1100" b="1" baseline="0">
              <a:latin typeface="+mn-lt"/>
            </a:rPr>
            <a:t> </a:t>
          </a:r>
          <a:r>
            <a:rPr lang="en-US" sz="1100" b="0" baseline="0">
              <a:latin typeface="+mn-lt"/>
            </a:rPr>
            <a:t>F</a:t>
          </a:r>
          <a:r>
            <a:rPr lang="en-US" sz="1100" baseline="0">
              <a:latin typeface="+mn-lt"/>
            </a:rPr>
            <a:t>raction of the year a cooling system can provide IT room air supply at ASHRAE's recommended condition. </a:t>
          </a:r>
          <a:endParaRPr lang="en-US" sz="1100" baseline="0">
            <a:solidFill>
              <a:srgbClr val="FF0000"/>
            </a:solidFill>
            <a:latin typeface="+mn-lt"/>
          </a:endParaRPr>
        </a:p>
        <a:p>
          <a:r>
            <a:rPr lang="en-US" sz="1100" b="1" baseline="0">
              <a:latin typeface="+mn-lt"/>
            </a:rPr>
            <a:t>Notes: </a:t>
          </a:r>
        </a:p>
        <a:p>
          <a:r>
            <a:rPr lang="en-US" sz="1100" baseline="0">
              <a:latin typeface="+mn-lt"/>
            </a:rPr>
            <a:t>i) For all cooling systems but Evaporative Cooling +ASE, the IT room air supply is cooled by chilled water provided by a chilled water plant. ASE and WSE are used when the reccommended IT room air condition (Temperature and humidity) is met using economizer mode.</a:t>
          </a:r>
        </a:p>
        <a:p>
          <a:r>
            <a:rPr lang="en-US" sz="1100" baseline="0">
              <a:latin typeface="+mn-lt"/>
            </a:rPr>
            <a:t>ii) For the Evaporative Cooling + ASE system, the temperature and/or humidity condition of the reccommended IT room air condition is not met for about 10% of the 8760 hours per year.</a:t>
          </a:r>
        </a:p>
        <a:p>
          <a:endParaRPr lang="en-US" sz="1100" baseline="0">
            <a:latin typeface="+mn-lt"/>
          </a:endParaRPr>
        </a:p>
        <a:p>
          <a:r>
            <a:rPr lang="en-US" sz="1100" b="1" baseline="0">
              <a:latin typeface="+mn-lt"/>
            </a:rPr>
            <a:t>2. </a:t>
          </a:r>
          <a:r>
            <a:rPr lang="en-US" sz="1100" b="1" baseline="0">
              <a:solidFill>
                <a:schemeClr val="dk1"/>
              </a:solidFill>
              <a:effectLst/>
              <a:latin typeface="+mn-lt"/>
              <a:ea typeface="+mn-ea"/>
              <a:cs typeface="+mn-cs"/>
            </a:rPr>
            <a:t>Complexity</a:t>
          </a:r>
          <a:r>
            <a:rPr lang="en-US" sz="1100" b="1" baseline="0">
              <a:latin typeface="+mn-lt"/>
            </a:rPr>
            <a:t>: </a:t>
          </a:r>
          <a:r>
            <a:rPr lang="en-US" sz="1100" b="0" baseline="0">
              <a:latin typeface="+mn-lt"/>
            </a:rPr>
            <a:t>T</a:t>
          </a:r>
          <a:r>
            <a:rPr lang="en-US" sz="1100" baseline="0">
              <a:latin typeface="+mn-lt"/>
            </a:rPr>
            <a:t>his score evaluates </a:t>
          </a:r>
          <a:r>
            <a:rPr lang="en-US" sz="1100" b="0" i="0" baseline="0">
              <a:solidFill>
                <a:schemeClr val="dk1"/>
              </a:solidFill>
              <a:effectLst/>
              <a:latin typeface="+mn-lt"/>
              <a:ea typeface="+mn-ea"/>
              <a:cs typeface="+mn-cs"/>
            </a:rPr>
            <a:t>the complexity of the cooling system based on the extent of s</a:t>
          </a:r>
          <a:r>
            <a:rPr lang="en-US" sz="1100" b="0" i="0" baseline="0">
              <a:solidFill>
                <a:schemeClr val="tx1"/>
              </a:solidFill>
              <a:effectLst/>
              <a:latin typeface="+mn-lt"/>
              <a:ea typeface="+mn-ea"/>
              <a:cs typeface="+mn-cs"/>
            </a:rPr>
            <a:t>ubsystems and thier hybrids (i.e., cooling towers, pre-evapoartors, and economization). </a:t>
          </a:r>
          <a:r>
            <a:rPr lang="en-US" sz="1100" b="0" i="0" baseline="0">
              <a:solidFill>
                <a:schemeClr val="dk1"/>
              </a:solidFill>
              <a:effectLst/>
              <a:latin typeface="+mn-lt"/>
              <a:ea typeface="+mn-ea"/>
              <a:cs typeface="+mn-cs"/>
            </a:rPr>
            <a:t>The more complex the system, the lower the score</a:t>
          </a:r>
          <a:r>
            <a:rPr lang="en-US" sz="1100" baseline="0">
              <a:latin typeface="+mn-lt"/>
            </a:rPr>
            <a:t>. Air-cooled chiller and evaporative cooling systems are considered the least complex as they do not involve a subsystem or hybrid.</a:t>
          </a:r>
        </a:p>
        <a:p>
          <a:r>
            <a:rPr lang="en-US" sz="1100" b="1" baseline="0">
              <a:latin typeface="+mn-lt"/>
            </a:rPr>
            <a:t>Notes: </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i) WSE: -1</a:t>
          </a:r>
          <a:endParaRPr lang="en-US">
            <a:effectLst/>
          </a:endParaRPr>
        </a:p>
        <a:p>
          <a:r>
            <a:rPr lang="en-US" sz="1100" b="0" i="0" baseline="0">
              <a:solidFill>
                <a:schemeClr val="dk1"/>
              </a:solidFill>
              <a:effectLst/>
              <a:latin typeface="+mn-lt"/>
              <a:ea typeface="+mn-ea"/>
              <a:cs typeface="+mn-cs"/>
            </a:rPr>
            <a:t>ii) ASE: -2</a:t>
          </a:r>
        </a:p>
        <a:p>
          <a:r>
            <a:rPr lang="en-US" sz="1100" b="0" i="0" baseline="0">
              <a:solidFill>
                <a:schemeClr val="dk1"/>
              </a:solidFill>
              <a:effectLst/>
              <a:latin typeface="+mn-lt"/>
              <a:ea typeface="+mn-ea"/>
              <a:cs typeface="+mn-cs"/>
            </a:rPr>
            <a:t>iii) Pre-evaporative cooling effect: -1</a:t>
          </a:r>
          <a:endParaRPr lang="en-US">
            <a:effectLst/>
          </a:endParaRPr>
        </a:p>
        <a:p>
          <a:r>
            <a:rPr lang="en-US" sz="1100" b="0" i="0" baseline="0">
              <a:solidFill>
                <a:schemeClr val="dk1"/>
              </a:solidFill>
              <a:effectLst/>
              <a:latin typeface="+mn-lt"/>
              <a:ea typeface="+mn-ea"/>
              <a:cs typeface="+mn-cs"/>
            </a:rPr>
            <a:t>iv) Cooling tower: -1.5</a:t>
          </a:r>
          <a:endParaRPr lang="en-US">
            <a:effectLst/>
          </a:endParaRPr>
        </a:p>
        <a:p>
          <a:endParaRPr lang="en-US" sz="1100" baseline="0">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tx1"/>
              </a:solidFill>
              <a:effectLst/>
              <a:latin typeface="+mn-lt"/>
              <a:ea typeface="+mn-ea"/>
              <a:cs typeface="+mn-cs"/>
            </a:rPr>
            <a:t>3. Fluctuation </a:t>
          </a:r>
          <a:r>
            <a:rPr lang="en-US" sz="1100" b="1" baseline="0">
              <a:solidFill>
                <a:schemeClr val="dk1"/>
              </a:solidFill>
              <a:effectLst/>
              <a:latin typeface="+mn-lt"/>
              <a:ea typeface="+mn-ea"/>
              <a:cs typeface="+mn-cs"/>
            </a:rPr>
            <a:t>of IT Room Air Supply Affected by Outdoor Condition: </a:t>
          </a:r>
          <a:r>
            <a:rPr lang="en-US" sz="1100" b="0" baseline="0">
              <a:solidFill>
                <a:schemeClr val="dk1"/>
              </a:solidFill>
              <a:effectLst/>
              <a:latin typeface="+mn-lt"/>
              <a:ea typeface="+mn-ea"/>
              <a:cs typeface="+mn-cs"/>
            </a:rPr>
            <a:t>This score is indicative of the affect that the outdoor condition has on the cooling system performance, regardless of energy and water use, and </a:t>
          </a:r>
          <a:r>
            <a:rPr lang="en-US" sz="1100" b="0" i="0" baseline="0">
              <a:solidFill>
                <a:schemeClr val="dk1"/>
              </a:solidFill>
              <a:effectLst/>
              <a:latin typeface="+mn-lt"/>
              <a:ea typeface="+mn-ea"/>
              <a:cs typeface="+mn-cs"/>
            </a:rPr>
            <a:t>how accurately the IT room air condition can be controlled.</a:t>
          </a: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ysClr val="windowText" lastClr="000000"/>
              </a:solidFill>
              <a:effectLst/>
              <a:latin typeface="+mn-lt"/>
              <a:ea typeface="+mn-ea"/>
              <a:cs typeface="+mn-cs"/>
            </a:rPr>
            <a:t>Notes: </a:t>
          </a:r>
          <a:endParaRPr lang="en-US">
            <a:solidFill>
              <a:sysClr val="windowText" lastClr="000000"/>
            </a:solidFill>
            <a:effectLst/>
            <a:latin typeface="+mn-lt"/>
          </a:endParaRPr>
        </a:p>
        <a:p>
          <a:r>
            <a:rPr lang="en-US" sz="1100" baseline="0">
              <a:solidFill>
                <a:sysClr val="windowText" lastClr="000000"/>
              </a:solidFill>
              <a:effectLst/>
              <a:latin typeface="+mn-lt"/>
              <a:ea typeface="+mn-ea"/>
              <a:cs typeface="+mn-cs"/>
            </a:rPr>
            <a:t>i) Outdoor temperature and humidity effect on ASE: -1.5</a:t>
          </a:r>
          <a:endParaRPr lang="en-US">
            <a:solidFill>
              <a:sysClr val="windowText" lastClr="000000"/>
            </a:solidFill>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ii) Evaporative cooling + ASE  due to lower control in humid seasons: -1.5</a:t>
          </a:r>
          <a:endParaRPr lang="en-US">
            <a:effectLst/>
          </a:endParaRPr>
        </a:p>
        <a:p>
          <a:endParaRPr lang="en-US" sz="1100" b="0" i="0" u="none" strike="noStrike" baseline="0">
            <a:solidFill>
              <a:sysClr val="windowText" lastClr="000000"/>
            </a:solidFill>
            <a:effectLst/>
            <a:latin typeface="+mn-lt"/>
            <a:ea typeface="+mn-ea"/>
            <a:cs typeface="+mn-cs"/>
          </a:endParaRPr>
        </a:p>
        <a:p>
          <a:r>
            <a:rPr lang="en-US" sz="1100" b="1" i="0" u="none" strike="noStrike" baseline="0">
              <a:solidFill>
                <a:schemeClr val="dk1"/>
              </a:solidFill>
              <a:effectLst/>
              <a:latin typeface="+mn-lt"/>
              <a:ea typeface="+mn-ea"/>
              <a:cs typeface="+mn-cs"/>
            </a:rPr>
            <a:t>4. Lifetime: </a:t>
          </a:r>
          <a:r>
            <a:rPr lang="en-US" sz="1100" b="0" i="0" u="none" strike="noStrike" baseline="0">
              <a:solidFill>
                <a:schemeClr val="dk1"/>
              </a:solidFill>
              <a:effectLst/>
              <a:latin typeface="+mn-lt"/>
              <a:ea typeface="+mn-ea"/>
              <a:cs typeface="+mn-cs"/>
            </a:rPr>
            <a:t>longer lifetime the higher reliability </a:t>
          </a:r>
        </a:p>
        <a:p>
          <a:r>
            <a:rPr lang="en-US" sz="1100" b="1" baseline="0">
              <a:solidFill>
                <a:schemeClr val="dk1"/>
              </a:solidFill>
              <a:effectLst/>
              <a:latin typeface="+mn-lt"/>
              <a:ea typeface="+mn-ea"/>
              <a:cs typeface="+mn-cs"/>
            </a:rPr>
            <a:t>Notes: </a:t>
          </a:r>
          <a:endParaRPr lang="en-US">
            <a:effectLst/>
            <a:latin typeface="+mn-lt"/>
          </a:endParaRPr>
        </a:p>
        <a:p>
          <a:r>
            <a:rPr lang="en-US" sz="1100" b="0" i="0" u="none" strike="noStrike" baseline="0">
              <a:solidFill>
                <a:schemeClr val="tx1"/>
              </a:solidFill>
              <a:effectLst/>
              <a:latin typeface="+mn-lt"/>
              <a:ea typeface="+mn-ea"/>
              <a:cs typeface="+mn-cs"/>
            </a:rPr>
            <a:t>i) Air-cooled chillers mean lifetime is 15-20 years</a:t>
          </a:r>
          <a:r>
            <a:rPr lang="en-US" sz="1100" b="0" i="0" u="none" strike="noStrike" baseline="30000">
              <a:solidFill>
                <a:schemeClr val="tx1"/>
              </a:solidFill>
              <a:effectLst/>
              <a:latin typeface="+mn-lt"/>
              <a:ea typeface="+mn-ea"/>
              <a:cs typeface="+mn-cs"/>
            </a:rPr>
            <a:t>1</a:t>
          </a:r>
          <a:r>
            <a:rPr lang="en-US" sz="1100" b="0" i="0" u="none" strike="noStrike" baseline="0">
              <a:solidFill>
                <a:schemeClr val="tx1"/>
              </a:solidFill>
              <a:effectLst/>
              <a:latin typeface="+mn-lt"/>
              <a:ea typeface="+mn-ea"/>
              <a:cs typeface="+mn-cs"/>
            </a:rPr>
            <a:t>: -3</a:t>
          </a:r>
        </a:p>
        <a:p>
          <a:r>
            <a:rPr lang="en-US" sz="1100" b="0" i="0" u="none" strike="noStrike" baseline="0">
              <a:solidFill>
                <a:schemeClr val="tx1"/>
              </a:solidFill>
              <a:effectLst/>
              <a:latin typeface="+mn-lt"/>
              <a:ea typeface="+mn-ea"/>
              <a:cs typeface="+mn-cs"/>
            </a:rPr>
            <a:t>ii) Water-cooled chillers mean lifetime is about 25-30 years</a:t>
          </a:r>
          <a:r>
            <a:rPr lang="en-US" sz="1100" b="0" i="0" u="none" strike="noStrike" baseline="30000">
              <a:solidFill>
                <a:schemeClr val="tx1"/>
              </a:solidFill>
              <a:effectLst/>
              <a:latin typeface="+mn-lt"/>
              <a:ea typeface="+mn-ea"/>
              <a:cs typeface="+mn-cs"/>
            </a:rPr>
            <a:t>1</a:t>
          </a:r>
          <a:r>
            <a:rPr lang="en-US" sz="1100" b="0" i="0" u="none" strike="noStrike" baseline="0">
              <a:solidFill>
                <a:schemeClr val="tx1"/>
              </a:solidFill>
              <a:effectLst/>
              <a:latin typeface="+mn-lt"/>
              <a:ea typeface="+mn-ea"/>
              <a:cs typeface="+mn-cs"/>
            </a:rPr>
            <a:t>: baseline</a:t>
          </a:r>
        </a:p>
        <a:p>
          <a:r>
            <a:rPr lang="en-US" sz="1100" b="0" i="0" u="none" strike="noStrike" baseline="0">
              <a:solidFill>
                <a:schemeClr val="tx1"/>
              </a:solidFill>
              <a:effectLst/>
              <a:latin typeface="+mn-lt"/>
              <a:ea typeface="+mn-ea"/>
              <a:cs typeface="+mn-cs"/>
            </a:rPr>
            <a:t>iii) Cooling tower lifetime is 15-20 years</a:t>
          </a:r>
          <a:r>
            <a:rPr lang="en-US" sz="1100" b="0" i="0" u="none" strike="noStrike" baseline="30000">
              <a:solidFill>
                <a:schemeClr val="tx1"/>
              </a:solidFill>
              <a:effectLst/>
              <a:latin typeface="+mn-lt"/>
              <a:ea typeface="+mn-ea"/>
              <a:cs typeface="+mn-cs"/>
            </a:rPr>
            <a:t>2</a:t>
          </a:r>
          <a:r>
            <a:rPr lang="en-US" sz="1100" b="0" i="0" u="none" strike="noStrike" baseline="0">
              <a:solidFill>
                <a:schemeClr val="tx1"/>
              </a:solidFill>
              <a:effectLst/>
              <a:latin typeface="+mn-lt"/>
              <a:ea typeface="+mn-ea"/>
              <a:cs typeface="+mn-cs"/>
            </a:rPr>
            <a:t>: -1.5</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iv) Effect of ASE air filters on lifetime: -0.25</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v) Effect of evaporative pads on lifetime: -0.5</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iv) Effect of WSE heat exchangers on lifetime: -0.25</a:t>
          </a:r>
          <a:endParaRPr lang="en-US">
            <a:effectLst/>
          </a:endParaRPr>
        </a:p>
        <a:p>
          <a:r>
            <a:rPr lang="en-US" sz="1100" b="0" i="0" u="none" strike="noStrike" baseline="30000">
              <a:solidFill>
                <a:schemeClr val="dk1"/>
              </a:solidFill>
              <a:effectLst/>
              <a:latin typeface="+mn-lt"/>
              <a:ea typeface="+mn-ea"/>
              <a:cs typeface="+mn-cs"/>
            </a:rPr>
            <a:t>1</a:t>
          </a:r>
          <a:r>
            <a:rPr lang="en-US" sz="1100" b="0" i="0" u="none" strike="noStrike" baseline="0">
              <a:solidFill>
                <a:schemeClr val="dk1"/>
              </a:solidFill>
              <a:effectLst/>
              <a:latin typeface="+mn-lt"/>
              <a:ea typeface="+mn-ea"/>
              <a:cs typeface="+mn-cs"/>
            </a:rPr>
            <a:t>Reference: </a:t>
          </a:r>
          <a:r>
            <a:rPr lang="en-US" sz="1100" u="sng">
              <a:solidFill>
                <a:schemeClr val="dk1"/>
              </a:solidFill>
              <a:effectLst/>
              <a:latin typeface="+mn-lt"/>
              <a:ea typeface="+mn-ea"/>
              <a:cs typeface="+mn-cs"/>
              <a:hlinkClick xmlns:r="http://schemas.openxmlformats.org/officeDocument/2006/relationships" r:id=""/>
            </a:rPr>
            <a:t>https://www.johnsoncontrols.com/campaigns/chiller-life-cycle#:~:text=According%20to%20Consulting%2DSpecifying%20Engineer,expectancy%20of%2015%2D20%20years</a:t>
          </a:r>
          <a:r>
            <a:rPr lang="en-US" sz="1100">
              <a:solidFill>
                <a:schemeClr val="dk1"/>
              </a:solidFill>
              <a:effectLst/>
              <a:latin typeface="+mn-lt"/>
              <a:ea typeface="+mn-ea"/>
              <a:cs typeface="+mn-cs"/>
            </a:rPr>
            <a:t>.</a:t>
          </a:r>
        </a:p>
        <a:p>
          <a:r>
            <a:rPr lang="en-US" sz="1100" b="0" i="0" baseline="30000">
              <a:solidFill>
                <a:schemeClr val="dk1"/>
              </a:solidFill>
              <a:effectLst/>
              <a:latin typeface="+mn-lt"/>
              <a:ea typeface="+mn-ea"/>
              <a:cs typeface="+mn-cs"/>
            </a:rPr>
            <a:t>2</a:t>
          </a:r>
          <a:r>
            <a:rPr lang="en-US" sz="1100" b="0" i="0" baseline="0">
              <a:solidFill>
                <a:schemeClr val="dk1"/>
              </a:solidFill>
              <a:effectLst/>
              <a:latin typeface="+mn-lt"/>
              <a:ea typeface="+mn-ea"/>
              <a:cs typeface="+mn-cs"/>
            </a:rPr>
            <a:t>Reference: </a:t>
          </a:r>
          <a:r>
            <a:rPr lang="en-US" sz="1100" u="sng">
              <a:solidFill>
                <a:schemeClr val="dk1"/>
              </a:solidFill>
              <a:effectLst/>
              <a:latin typeface="+mn-lt"/>
              <a:ea typeface="+mn-ea"/>
              <a:cs typeface="+mn-cs"/>
              <a:hlinkClick xmlns:r="http://schemas.openxmlformats.org/officeDocument/2006/relationships" r:id=""/>
            </a:rPr>
            <a:t>https://www.bondwater.com/cooling-tower-refurbishing-vs-the-cost-of-tower-replacement/#:~:text=Cooling%20Tower%20Replacement%20can%20be,to%20be%20rebuilt%20or%20replaced</a:t>
          </a:r>
          <a:r>
            <a:rPr lang="en-US" sz="1100">
              <a:solidFill>
                <a:schemeClr val="dk1"/>
              </a:solidFill>
              <a:effectLst/>
              <a:latin typeface="+mn-lt"/>
              <a:ea typeface="+mn-ea"/>
              <a:cs typeface="+mn-cs"/>
            </a:rPr>
            <a:t>.</a:t>
          </a:r>
          <a:endParaRPr lang="en-US" sz="1100" b="0" i="0" u="none" strike="noStrike" baseline="0">
            <a:solidFill>
              <a:schemeClr val="dk1"/>
            </a:solidFill>
            <a:effectLst/>
            <a:latin typeface="+mn-lt"/>
            <a:ea typeface="+mn-ea"/>
            <a:cs typeface="+mn-cs"/>
          </a:endParaRPr>
        </a:p>
        <a:p>
          <a:endParaRPr lang="en-US" sz="1100" b="0" i="0" u="none" strike="noStrike" baseline="0">
            <a:solidFill>
              <a:schemeClr val="dk1"/>
            </a:solidFill>
            <a:effectLst/>
            <a:latin typeface="+mn-lt"/>
            <a:ea typeface="+mn-ea"/>
            <a:cs typeface="+mn-cs"/>
          </a:endParaRPr>
        </a:p>
        <a:p>
          <a:r>
            <a:rPr lang="en-US" sz="1100" b="1" i="0" baseline="0">
              <a:solidFill>
                <a:schemeClr val="dk1"/>
              </a:solidFill>
              <a:effectLst/>
              <a:latin typeface="+mn-lt"/>
              <a:ea typeface="+mn-ea"/>
              <a:cs typeface="+mn-cs"/>
            </a:rPr>
            <a:t>5. IT Room Air Contamination: </a:t>
          </a:r>
          <a:r>
            <a:rPr lang="en-US" sz="1100" b="0" i="0" baseline="0">
              <a:solidFill>
                <a:schemeClr val="dk1"/>
              </a:solidFill>
              <a:effectLst/>
              <a:latin typeface="+mn-lt"/>
              <a:ea typeface="+mn-ea"/>
              <a:cs typeface="+mn-cs"/>
            </a:rPr>
            <a:t>How much the IT room supply air is exposed to the contaminations.</a:t>
          </a:r>
          <a:endParaRPr lang="en-US" b="0">
            <a:effectLst/>
            <a:latin typeface="+mn-lt"/>
          </a:endParaRPr>
        </a:p>
        <a:p>
          <a:pPr eaLnBrk="1" fontAlgn="auto" latinLnBrk="0" hangingPunct="1"/>
          <a:r>
            <a:rPr lang="en-US" sz="1100" b="1" baseline="0">
              <a:solidFill>
                <a:schemeClr val="dk1"/>
              </a:solidFill>
              <a:effectLst/>
              <a:latin typeface="+mn-lt"/>
              <a:ea typeface="+mn-ea"/>
              <a:cs typeface="+mn-cs"/>
            </a:rPr>
            <a:t>Notes: </a:t>
          </a:r>
          <a:endParaRPr lang="en-US">
            <a:effectLst/>
            <a:latin typeface="+mn-lt"/>
          </a:endParaRPr>
        </a:p>
        <a:p>
          <a:r>
            <a:rPr lang="en-US" sz="1100" b="0" i="0" baseline="0">
              <a:solidFill>
                <a:sysClr val="windowText" lastClr="000000"/>
              </a:solidFill>
              <a:effectLst/>
              <a:latin typeface="+mn-lt"/>
              <a:ea typeface="+mn-ea"/>
              <a:cs typeface="+mn-cs"/>
            </a:rPr>
            <a:t>i) If ASE is used, the IT room is highly exposed to the outdoor contamination. Therefore, the score is the minimum (8).</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ysClr val="windowText" lastClr="000000"/>
              </a:solidFill>
              <a:effectLst/>
              <a:latin typeface="+mn-lt"/>
              <a:ea typeface="+mn-ea"/>
              <a:cs typeface="+mn-cs"/>
            </a:rPr>
            <a:t>ii) If the cooling system is not integrated with ASE, the IT room is not exposed to the outdoor contamination. Therefore, the score is the minimum (10).</a:t>
          </a:r>
          <a:endParaRPr lang="en-US">
            <a:solidFill>
              <a:sysClr val="windowText" lastClr="000000"/>
            </a:solidFill>
            <a:effectLst/>
            <a:latin typeface="+mn-lt"/>
          </a:endParaRPr>
        </a:p>
        <a:p>
          <a:endParaRPr lang="en-US">
            <a:effectLst/>
            <a:latin typeface="+mn-l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469899</xdr:colOff>
      <xdr:row>13</xdr:row>
      <xdr:rowOff>107949</xdr:rowOff>
    </xdr:from>
    <xdr:to>
      <xdr:col>10</xdr:col>
      <xdr:colOff>0</xdr:colOff>
      <xdr:row>96</xdr:row>
      <xdr:rowOff>123825</xdr:rowOff>
    </xdr:to>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A00-000010000000}"/>
                </a:ext>
              </a:extLst>
            </xdr:cNvPr>
            <xdr:cNvSpPr txBox="1"/>
          </xdr:nvSpPr>
          <xdr:spPr>
            <a:xfrm>
              <a:off x="1085849" y="4448174"/>
              <a:ext cx="11068051" cy="15036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atin typeface="+mn-lt"/>
                </a:rPr>
                <a:t>Note: </a:t>
              </a:r>
              <a:r>
                <a:rPr lang="en-US" sz="1100" b="0">
                  <a:latin typeface="+mn-lt"/>
                </a:rPr>
                <a:t>For</a:t>
              </a:r>
              <a:r>
                <a:rPr lang="en-US" sz="1100" b="0" baseline="0">
                  <a:latin typeface="+mn-lt"/>
                </a:rPr>
                <a:t> each cooling system the number and frequency of maintenance actions were listed below. A score was also assigned for each action (higher score means more severe action). Then for each cooling system, the overall maintenance score was calculated based on following formula. </a:t>
              </a:r>
              <a14:m>
                <m:oMath xmlns:m="http://schemas.openxmlformats.org/officeDocument/2006/math">
                  <m:r>
                    <a:rPr lang="en-US" sz="1100" b="0" i="1" baseline="0">
                      <a:latin typeface="Cambria Math" panose="02040503050406030204" pitchFamily="18" charset="0"/>
                      <a:ea typeface="Cambria Math" panose="02040503050406030204" pitchFamily="18" charset="0"/>
                    </a:rPr>
                    <m:t>𝑂𝑣𝑒𝑟𝑎𝑙𝑙</m:t>
                  </m:r>
                  <m:r>
                    <a:rPr lang="en-US" sz="1100" b="0" i="1" baseline="0">
                      <a:latin typeface="Cambria Math" panose="02040503050406030204" pitchFamily="18" charset="0"/>
                      <a:ea typeface="Cambria Math" panose="02040503050406030204" pitchFamily="18" charset="0"/>
                    </a:rPr>
                    <m:t> </m:t>
                  </m:r>
                  <m:r>
                    <a:rPr lang="en-US" sz="1100" b="0" i="1" baseline="0">
                      <a:latin typeface="Cambria Math" panose="02040503050406030204" pitchFamily="18" charset="0"/>
                      <a:ea typeface="Cambria Math" panose="02040503050406030204" pitchFamily="18" charset="0"/>
                    </a:rPr>
                    <m:t>𝑀𝑎𝑖𝑛𝑡𝑒𝑛𝑎𝑛𝑐𝑒</m:t>
                  </m:r>
                  <m:r>
                    <a:rPr lang="en-US" sz="1100" b="0" i="1" baseline="0">
                      <a:latin typeface="Cambria Math" panose="02040503050406030204" pitchFamily="18" charset="0"/>
                      <a:ea typeface="Cambria Math" panose="02040503050406030204" pitchFamily="18" charset="0"/>
                    </a:rPr>
                    <m:t> </m:t>
                  </m:r>
                  <m:r>
                    <a:rPr lang="en-US" sz="1100" b="0" i="1" baseline="0">
                      <a:latin typeface="Cambria Math" panose="02040503050406030204" pitchFamily="18" charset="0"/>
                      <a:ea typeface="Cambria Math" panose="02040503050406030204" pitchFamily="18" charset="0"/>
                    </a:rPr>
                    <m:t>𝑉𝑎𝑙𝑢𝑒</m:t>
                  </m:r>
                  <m:r>
                    <a:rPr lang="en-US" sz="1100" b="0" i="1" baseline="0">
                      <a:latin typeface="Cambria Math" panose="02040503050406030204" pitchFamily="18" charset="0"/>
                      <a:ea typeface="Cambria Math" panose="02040503050406030204" pitchFamily="18" charset="0"/>
                    </a:rPr>
                    <m:t>=</m:t>
                  </m:r>
                  <m:nary>
                    <m:naryPr>
                      <m:chr m:val="∑"/>
                      <m:subHide m:val="on"/>
                      <m:supHide m:val="on"/>
                      <m:ctrlPr>
                        <a:rPr lang="en-US" sz="1100" b="0" i="1" baseline="0">
                          <a:latin typeface="Cambria Math" panose="02040503050406030204" pitchFamily="18" charset="0"/>
                          <a:ea typeface="Cambria Math" panose="02040503050406030204" pitchFamily="18" charset="0"/>
                        </a:rPr>
                      </m:ctrlPr>
                    </m:naryPr>
                    <m:sub/>
                    <m:sup/>
                    <m:e>
                      <m:d>
                        <m:dPr>
                          <m:ctrlPr>
                            <a:rPr lang="en-US" sz="1100" b="0" i="1" baseline="0">
                              <a:latin typeface="Cambria Math" panose="02040503050406030204" pitchFamily="18" charset="0"/>
                              <a:ea typeface="Cambria Math" panose="02040503050406030204" pitchFamily="18" charset="0"/>
                            </a:rPr>
                          </m:ctrlPr>
                        </m:dPr>
                        <m:e>
                          <m:r>
                            <a:rPr lang="en-US" sz="1100" b="0" i="1" baseline="0">
                              <a:latin typeface="Cambria Math" panose="02040503050406030204" pitchFamily="18" charset="0"/>
                              <a:ea typeface="Cambria Math" panose="02040503050406030204" pitchFamily="18" charset="0"/>
                            </a:rPr>
                            <m:t>𝑛𝑢𝑚𝑏𝑒𝑟</m:t>
                          </m:r>
                          <m:r>
                            <a:rPr lang="en-US" sz="1100" b="0" i="1" baseline="0">
                              <a:latin typeface="Cambria Math" panose="02040503050406030204" pitchFamily="18" charset="0"/>
                              <a:ea typeface="Cambria Math" panose="02040503050406030204" pitchFamily="18" charset="0"/>
                            </a:rPr>
                            <m:t> </m:t>
                          </m:r>
                          <m:r>
                            <a:rPr lang="en-US" sz="1100" b="0" i="1" baseline="0">
                              <a:latin typeface="Cambria Math" panose="02040503050406030204" pitchFamily="18" charset="0"/>
                              <a:ea typeface="Cambria Math" panose="02040503050406030204" pitchFamily="18" charset="0"/>
                            </a:rPr>
                            <m:t>𝑜𝑓</m:t>
                          </m:r>
                          <m:r>
                            <a:rPr lang="en-US" sz="1100" b="0" i="1" baseline="0">
                              <a:latin typeface="Cambria Math" panose="02040503050406030204" pitchFamily="18" charset="0"/>
                              <a:ea typeface="Cambria Math" panose="02040503050406030204" pitchFamily="18" charset="0"/>
                            </a:rPr>
                            <m:t> </m:t>
                          </m:r>
                          <m:r>
                            <a:rPr lang="en-US" sz="1100" b="0" i="1" baseline="0">
                              <a:latin typeface="Cambria Math" panose="02040503050406030204" pitchFamily="18" charset="0"/>
                              <a:ea typeface="Cambria Math" panose="02040503050406030204" pitchFamily="18" charset="0"/>
                            </a:rPr>
                            <m:t>𝑎𝑐𝑡𝑖𝑜𝑛</m:t>
                          </m:r>
                          <m:r>
                            <a:rPr lang="en-US" sz="1100" b="0" i="1" baseline="0">
                              <a:latin typeface="Cambria Math" panose="02040503050406030204" pitchFamily="18" charset="0"/>
                              <a:ea typeface="Cambria Math" panose="02040503050406030204" pitchFamily="18" charset="0"/>
                            </a:rPr>
                            <m:t>×</m:t>
                          </m:r>
                          <m:r>
                            <a:rPr lang="en-US" sz="1100" b="0" i="1" baseline="0">
                              <a:latin typeface="Cambria Math" panose="02040503050406030204" pitchFamily="18" charset="0"/>
                              <a:ea typeface="Cambria Math" panose="02040503050406030204" pitchFamily="18" charset="0"/>
                            </a:rPr>
                            <m:t>𝑎𝑐𝑡𝑖𝑜𝑛</m:t>
                          </m:r>
                          <m:r>
                            <a:rPr lang="en-US" sz="1100" b="0" i="1" baseline="0">
                              <a:latin typeface="Cambria Math" panose="02040503050406030204" pitchFamily="18" charset="0"/>
                              <a:ea typeface="Cambria Math" panose="02040503050406030204" pitchFamily="18" charset="0"/>
                            </a:rPr>
                            <m:t> </m:t>
                          </m:r>
                          <m:r>
                            <a:rPr lang="en-US" sz="1100" b="0" i="1" baseline="0">
                              <a:latin typeface="Cambria Math" panose="02040503050406030204" pitchFamily="18" charset="0"/>
                              <a:ea typeface="Cambria Math" panose="02040503050406030204" pitchFamily="18" charset="0"/>
                            </a:rPr>
                            <m:t>𝑤𝑒𝑖𝑔h𝑡</m:t>
                          </m:r>
                        </m:e>
                      </m:d>
                    </m:e>
                  </m:nary>
                </m:oMath>
              </a14:m>
              <a:r>
                <a:rPr lang="en-US" sz="1100" b="0" baseline="0">
                  <a:latin typeface="+mn-lt"/>
                </a:rPr>
                <a:t> </a:t>
              </a:r>
              <a:endParaRPr lang="en-US" sz="1100" b="0">
                <a:latin typeface="+mn-lt"/>
              </a:endParaRPr>
            </a:p>
            <a:p>
              <a:endParaRPr lang="en-US" sz="1100" b="1">
                <a:latin typeface="+mn-lt"/>
              </a:endParaRPr>
            </a:p>
            <a:p>
              <a:r>
                <a:rPr lang="en-US" sz="1100" b="1">
                  <a:latin typeface="+mn-lt"/>
                </a:rPr>
                <a:t>Note:</a:t>
              </a:r>
              <a:r>
                <a:rPr lang="en-US" sz="1100" b="1" baseline="0">
                  <a:latin typeface="+mn-lt"/>
                </a:rPr>
                <a:t> The higher maintenance score will negatively affect the rank of cooling system in MCDST. </a:t>
              </a:r>
            </a:p>
            <a:p>
              <a:r>
                <a:rPr lang="en-US" sz="1100" b="1" baseline="0">
                  <a:latin typeface="+mn-lt"/>
                </a:rPr>
                <a:t>Note: The maintenance actions for chillers, cooling tower, and air-side economizer are listed with details in the reference tabs; however, for evaporative cooling and water-side economizer there is no such a list of actions. So for pre-cooled air-cooled chiller, water-side economizer, and evaporative cooling systems I listed the actions based on available material and my thoughts. Please see the next sheets and cited references below.</a:t>
              </a:r>
              <a:endParaRPr lang="en-US" sz="1100" b="1">
                <a:latin typeface="+mn-lt"/>
              </a:endParaRPr>
            </a:p>
            <a:p>
              <a:endParaRPr lang="en-US" sz="1100" b="1">
                <a:latin typeface="+mn-lt"/>
              </a:endParaRPr>
            </a:p>
            <a:p>
              <a:r>
                <a:rPr lang="en-US" sz="1100" b="1">
                  <a:solidFill>
                    <a:schemeClr val="accent1">
                      <a:lumMod val="75000"/>
                    </a:schemeClr>
                  </a:solidFill>
                  <a:latin typeface="+mn-lt"/>
                </a:rPr>
                <a:t>1. Maintenance Actions Weights</a:t>
              </a:r>
            </a:p>
            <a:p>
              <a:r>
                <a:rPr lang="en-US" sz="1100" b="0">
                  <a:solidFill>
                    <a:schemeClr val="accent1">
                      <a:lumMod val="75000"/>
                    </a:schemeClr>
                  </a:solidFill>
                  <a:latin typeface="+mn-lt"/>
                </a:rPr>
                <a:t>Annual Actions: 5</a:t>
              </a:r>
            </a:p>
            <a:p>
              <a:r>
                <a:rPr lang="en-US" sz="1100" b="0">
                  <a:solidFill>
                    <a:schemeClr val="accent1">
                      <a:lumMod val="75000"/>
                    </a:schemeClr>
                  </a:solidFill>
                  <a:latin typeface="+mn-lt"/>
                </a:rPr>
                <a:t>Semi-Annual: 4</a:t>
              </a:r>
            </a:p>
            <a:p>
              <a:r>
                <a:rPr lang="en-US" sz="1100" b="0">
                  <a:solidFill>
                    <a:schemeClr val="accent1">
                      <a:lumMod val="75000"/>
                    </a:schemeClr>
                  </a:solidFill>
                  <a:latin typeface="+mn-lt"/>
                </a:rPr>
                <a:t>Monthly:</a:t>
              </a:r>
              <a:r>
                <a:rPr lang="en-US" sz="1100" b="0" baseline="0">
                  <a:solidFill>
                    <a:schemeClr val="accent1">
                      <a:lumMod val="75000"/>
                    </a:schemeClr>
                  </a:solidFill>
                  <a:latin typeface="+mn-lt"/>
                </a:rPr>
                <a:t> 3</a:t>
              </a:r>
            </a:p>
            <a:p>
              <a:r>
                <a:rPr lang="en-US" sz="1100" b="0" baseline="0">
                  <a:solidFill>
                    <a:schemeClr val="accent1">
                      <a:lumMod val="75000"/>
                    </a:schemeClr>
                  </a:solidFill>
                  <a:latin typeface="+mn-lt"/>
                </a:rPr>
                <a:t>Weekly: 2</a:t>
              </a:r>
            </a:p>
            <a:p>
              <a:r>
                <a:rPr lang="en-US" sz="1100" b="0" baseline="0">
                  <a:solidFill>
                    <a:schemeClr val="accent1">
                      <a:lumMod val="75000"/>
                    </a:schemeClr>
                  </a:solidFill>
                  <a:latin typeface="+mn-lt"/>
                </a:rPr>
                <a:t>Daily: 1</a:t>
              </a:r>
              <a:endParaRPr lang="en-US" sz="1100" b="0">
                <a:solidFill>
                  <a:schemeClr val="accent1">
                    <a:lumMod val="75000"/>
                  </a:schemeClr>
                </a:solidFill>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accent1">
                      <a:lumMod val="75000"/>
                    </a:schemeClr>
                  </a:solidFill>
                  <a:effectLst/>
                  <a:latin typeface="+mn-lt"/>
                  <a:ea typeface="+mn-ea"/>
                  <a:cs typeface="+mn-cs"/>
                </a:rPr>
                <a:t>Water Treatment Requirement: 10</a:t>
              </a:r>
              <a:endParaRPr lang="en-US" b="0">
                <a:solidFill>
                  <a:schemeClr val="accent1">
                    <a:lumMod val="75000"/>
                  </a:schemeClr>
                </a:solidFill>
                <a:effectLst/>
                <a:latin typeface="+mn-lt"/>
              </a:endParaRPr>
            </a:p>
            <a:p>
              <a:endParaRPr lang="en-US" sz="1100" b="1">
                <a:latin typeface="+mn-lt"/>
              </a:endParaRPr>
            </a:p>
            <a:p>
              <a:r>
                <a:rPr lang="en-US" sz="1100" b="1" baseline="0">
                  <a:solidFill>
                    <a:schemeClr val="dk1"/>
                  </a:solidFill>
                  <a:effectLst/>
                  <a:latin typeface="+mn-lt"/>
                  <a:ea typeface="+mn-ea"/>
                  <a:cs typeface="+mn-cs"/>
                </a:rPr>
                <a:t>Number of Maintenance Actions for a Chiller</a:t>
              </a:r>
              <a:r>
                <a:rPr lang="en-US" sz="1100" b="1" baseline="30000">
                  <a:solidFill>
                    <a:schemeClr val="dk1"/>
                  </a:solidFill>
                  <a:effectLst/>
                  <a:latin typeface="+mn-lt"/>
                  <a:ea typeface="+mn-ea"/>
                  <a:cs typeface="+mn-cs"/>
                </a:rPr>
                <a:t>1</a:t>
              </a:r>
              <a:r>
                <a:rPr lang="en-US" sz="1100" b="1" baseline="0">
                  <a:solidFill>
                    <a:schemeClr val="dk1"/>
                  </a:solidFill>
                  <a:effectLst/>
                  <a:latin typeface="+mn-lt"/>
                  <a:ea typeface="+mn-ea"/>
                  <a:cs typeface="+mn-cs"/>
                </a:rPr>
                <a:t>:</a:t>
              </a:r>
              <a:endParaRPr lang="en-US">
                <a:effectLst/>
                <a:latin typeface="+mn-lt"/>
              </a:endParaRPr>
            </a:p>
            <a:p>
              <a:r>
                <a:rPr lang="en-US" sz="1100" b="0">
                  <a:solidFill>
                    <a:schemeClr val="dk1"/>
                  </a:solidFill>
                  <a:effectLst/>
                  <a:latin typeface="+mn-lt"/>
                  <a:ea typeface="+mn-ea"/>
                  <a:cs typeface="+mn-cs"/>
                </a:rPr>
                <a:t>Annual Actions: 10</a:t>
              </a:r>
              <a:endParaRPr lang="en-US" b="0">
                <a:effectLst/>
                <a:latin typeface="+mn-lt"/>
              </a:endParaRPr>
            </a:p>
            <a:p>
              <a:r>
                <a:rPr lang="en-US" sz="1100" b="0">
                  <a:solidFill>
                    <a:schemeClr val="dk1"/>
                  </a:solidFill>
                  <a:effectLst/>
                  <a:latin typeface="+mn-lt"/>
                  <a:ea typeface="+mn-ea"/>
                  <a:cs typeface="+mn-cs"/>
                </a:rPr>
                <a:t>Semi-Annual: 4</a:t>
              </a:r>
              <a:endParaRPr lang="en-US" b="0">
                <a:effectLst/>
                <a:latin typeface="+mn-lt"/>
              </a:endParaRPr>
            </a:p>
            <a:p>
              <a:r>
                <a:rPr lang="en-US" sz="1100" b="0">
                  <a:solidFill>
                    <a:schemeClr val="dk1"/>
                  </a:solidFill>
                  <a:effectLst/>
                  <a:latin typeface="+mn-lt"/>
                  <a:ea typeface="+mn-ea"/>
                  <a:cs typeface="+mn-cs"/>
                </a:rPr>
                <a:t>Monthly:</a:t>
              </a:r>
              <a:r>
                <a:rPr lang="en-US" sz="1100" b="0" baseline="0">
                  <a:solidFill>
                    <a:schemeClr val="dk1"/>
                  </a:solidFill>
                  <a:effectLst/>
                  <a:latin typeface="+mn-lt"/>
                  <a:ea typeface="+mn-ea"/>
                  <a:cs typeface="+mn-cs"/>
                </a:rPr>
                <a:t> 0</a:t>
              </a:r>
              <a:endParaRPr lang="en-US" b="0">
                <a:effectLst/>
                <a:latin typeface="+mn-lt"/>
              </a:endParaRPr>
            </a:p>
            <a:p>
              <a:r>
                <a:rPr lang="en-US" sz="1100" b="0" baseline="0">
                  <a:solidFill>
                    <a:schemeClr val="dk1"/>
                  </a:solidFill>
                  <a:effectLst/>
                  <a:latin typeface="+mn-lt"/>
                  <a:ea typeface="+mn-ea"/>
                  <a:cs typeface="+mn-cs"/>
                </a:rPr>
                <a:t>Weekly: 6</a:t>
              </a:r>
              <a:endParaRPr lang="en-US" b="0">
                <a:effectLst/>
                <a:latin typeface="+mn-lt"/>
              </a:endParaRPr>
            </a:p>
            <a:p>
              <a:r>
                <a:rPr lang="en-US" sz="1100" b="0" baseline="0">
                  <a:solidFill>
                    <a:schemeClr val="dk1"/>
                  </a:solidFill>
                  <a:effectLst/>
                  <a:latin typeface="+mn-lt"/>
                  <a:ea typeface="+mn-ea"/>
                  <a:cs typeface="+mn-cs"/>
                </a:rPr>
                <a:t>Daily: 3</a:t>
              </a:r>
              <a:endParaRPr lang="en-US" b="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Water Treatment Requirement: No</a:t>
              </a: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30000">
                  <a:solidFill>
                    <a:schemeClr val="dk1"/>
                  </a:solidFill>
                  <a:effectLst/>
                  <a:latin typeface="+mn-lt"/>
                  <a:ea typeface="+mn-ea"/>
                  <a:cs typeface="+mn-cs"/>
                </a:rPr>
                <a:t>1</a:t>
              </a:r>
              <a:r>
                <a:rPr lang="en-US" sz="1100" b="0" baseline="0">
                  <a:solidFill>
                    <a:schemeClr val="dk1"/>
                  </a:solidFill>
                  <a:effectLst/>
                  <a:latin typeface="+mn-lt"/>
                  <a:ea typeface="+mn-ea"/>
                  <a:cs typeface="+mn-cs"/>
                </a:rPr>
                <a:t>Reference:  https://www.energy.gov/sites/prod/files/2013/10/f3/omguide_complete.pdf</a:t>
              </a:r>
              <a:endParaRPr lang="en-US">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latin typeface="+mn-lt"/>
              </a:endParaRPr>
            </a:p>
            <a:p>
              <a:r>
                <a:rPr lang="en-US" sz="1100" b="1" baseline="0">
                  <a:solidFill>
                    <a:schemeClr val="dk1"/>
                  </a:solidFill>
                  <a:effectLst/>
                  <a:latin typeface="+mn-lt"/>
                  <a:ea typeface="+mn-ea"/>
                  <a:cs typeface="+mn-cs"/>
                </a:rPr>
                <a:t>Number of Maintenance Actions for a Cooling Tower</a:t>
              </a:r>
              <a:r>
                <a:rPr lang="en-US" sz="1100" b="1" baseline="30000">
                  <a:solidFill>
                    <a:schemeClr val="dk1"/>
                  </a:solidFill>
                  <a:effectLst/>
                  <a:latin typeface="+mn-lt"/>
                  <a:ea typeface="+mn-ea"/>
                  <a:cs typeface="+mn-cs"/>
                </a:rPr>
                <a:t>1</a:t>
              </a:r>
              <a:r>
                <a:rPr lang="en-US" sz="1100" b="1" baseline="0">
                  <a:solidFill>
                    <a:schemeClr val="dk1"/>
                  </a:solidFill>
                  <a:effectLst/>
                  <a:latin typeface="+mn-lt"/>
                  <a:ea typeface="+mn-ea"/>
                  <a:cs typeface="+mn-cs"/>
                </a:rPr>
                <a:t>:</a:t>
              </a:r>
              <a:endParaRPr lang="en-US">
                <a:effectLst/>
                <a:latin typeface="+mn-lt"/>
              </a:endParaRPr>
            </a:p>
            <a:p>
              <a:r>
                <a:rPr lang="en-US" sz="1100" b="0">
                  <a:solidFill>
                    <a:schemeClr val="dk1"/>
                  </a:solidFill>
                  <a:effectLst/>
                  <a:latin typeface="+mn-lt"/>
                  <a:ea typeface="+mn-ea"/>
                  <a:cs typeface="+mn-cs"/>
                </a:rPr>
                <a:t>Annual Actions: 3</a:t>
              </a:r>
              <a:endParaRPr lang="en-US">
                <a:effectLst/>
                <a:latin typeface="+mn-lt"/>
              </a:endParaRPr>
            </a:p>
            <a:p>
              <a:r>
                <a:rPr lang="en-US" sz="1100" b="0">
                  <a:solidFill>
                    <a:schemeClr val="dk1"/>
                  </a:solidFill>
                  <a:effectLst/>
                  <a:latin typeface="+mn-lt"/>
                  <a:ea typeface="+mn-ea"/>
                  <a:cs typeface="+mn-cs"/>
                </a:rPr>
                <a:t>Semi-Annual: 0</a:t>
              </a:r>
              <a:endParaRPr lang="en-US">
                <a:effectLst/>
                <a:latin typeface="+mn-lt"/>
              </a:endParaRPr>
            </a:p>
            <a:p>
              <a:r>
                <a:rPr lang="en-US" sz="1100" b="0">
                  <a:solidFill>
                    <a:schemeClr val="dk1"/>
                  </a:solidFill>
                  <a:effectLst/>
                  <a:latin typeface="+mn-lt"/>
                  <a:ea typeface="+mn-ea"/>
                  <a:cs typeface="+mn-cs"/>
                </a:rPr>
                <a:t>Monthly:</a:t>
              </a:r>
              <a:r>
                <a:rPr lang="en-US" sz="1100" b="0" baseline="0">
                  <a:solidFill>
                    <a:schemeClr val="dk1"/>
                  </a:solidFill>
                  <a:effectLst/>
                  <a:latin typeface="+mn-lt"/>
                  <a:ea typeface="+mn-ea"/>
                  <a:cs typeface="+mn-cs"/>
                </a:rPr>
                <a:t> 4</a:t>
              </a:r>
              <a:endParaRPr lang="en-US">
                <a:effectLst/>
                <a:latin typeface="+mn-lt"/>
              </a:endParaRPr>
            </a:p>
            <a:p>
              <a:r>
                <a:rPr lang="en-US" sz="1100" b="0" baseline="0">
                  <a:solidFill>
                    <a:schemeClr val="dk1"/>
                  </a:solidFill>
                  <a:effectLst/>
                  <a:latin typeface="+mn-lt"/>
                  <a:ea typeface="+mn-ea"/>
                  <a:cs typeface="+mn-cs"/>
                </a:rPr>
                <a:t>Weekly: 7</a:t>
              </a:r>
              <a:endParaRPr lang="en-US">
                <a:effectLst/>
                <a:latin typeface="+mn-lt"/>
              </a:endParaRPr>
            </a:p>
            <a:p>
              <a:r>
                <a:rPr lang="en-US" sz="1100" b="0" baseline="0">
                  <a:solidFill>
                    <a:schemeClr val="dk1"/>
                  </a:solidFill>
                  <a:effectLst/>
                  <a:latin typeface="+mn-lt"/>
                  <a:ea typeface="+mn-ea"/>
                  <a:cs typeface="+mn-cs"/>
                </a:rPr>
                <a:t>Daily: 3</a:t>
              </a:r>
              <a:endParaRPr lang="en-US">
                <a:effectLst/>
                <a:latin typeface="+mn-lt"/>
              </a:endParaRPr>
            </a:p>
            <a:p>
              <a:pPr eaLnBrk="1" fontAlgn="auto" latinLnBrk="0" hangingPunct="1"/>
              <a:r>
                <a:rPr lang="en-US" sz="1100" b="0" baseline="0">
                  <a:solidFill>
                    <a:schemeClr val="dk1"/>
                  </a:solidFill>
                  <a:effectLst/>
                  <a:latin typeface="+mn-lt"/>
                  <a:ea typeface="+mn-ea"/>
                  <a:cs typeface="+mn-cs"/>
                </a:rPr>
                <a:t>Water Treatment Requirement: Yes</a:t>
              </a:r>
              <a:endParaRPr lang="en-US">
                <a:effectLst/>
                <a:latin typeface="+mn-lt"/>
              </a:endParaRPr>
            </a:p>
            <a:p>
              <a:r>
                <a:rPr lang="en-US" sz="1100" b="1" baseline="30000">
                  <a:solidFill>
                    <a:schemeClr val="dk1"/>
                  </a:solidFill>
                  <a:effectLst/>
                  <a:latin typeface="+mn-lt"/>
                  <a:ea typeface="+mn-ea"/>
                  <a:cs typeface="+mn-cs"/>
                </a:rPr>
                <a:t>1</a:t>
              </a:r>
              <a:r>
                <a:rPr lang="en-US" sz="1100" b="0" baseline="0">
                  <a:latin typeface="+mn-lt"/>
                </a:rPr>
                <a:t>Reference:  https://www.energy.gov/sites/prod/files/2013/10/f3/omguide_complete.pdf</a:t>
              </a:r>
            </a:p>
            <a:p>
              <a:endParaRPr lang="en-US" sz="1100" b="0" baseline="0">
                <a:latin typeface="+mn-lt"/>
              </a:endParaRPr>
            </a:p>
            <a:p>
              <a:r>
                <a:rPr lang="en-US" sz="1100" b="1" baseline="0">
                  <a:latin typeface="+mn-lt"/>
                </a:rPr>
                <a:t>Number of </a:t>
              </a:r>
              <a:r>
                <a:rPr lang="en-US" sz="1100" b="1" baseline="0">
                  <a:solidFill>
                    <a:schemeClr val="dk1"/>
                  </a:solidFill>
                  <a:effectLst/>
                  <a:latin typeface="+mn-lt"/>
                  <a:ea typeface="+mn-ea"/>
                  <a:cs typeface="+mn-cs"/>
                </a:rPr>
                <a:t>Maintenance </a:t>
              </a:r>
              <a:r>
                <a:rPr lang="en-US" sz="1100" b="1" baseline="0">
                  <a:latin typeface="+mn-lt"/>
                </a:rPr>
                <a:t>Actions for an Air-Side Economizer</a:t>
              </a:r>
              <a:r>
                <a:rPr lang="en-US" sz="1100" b="1" baseline="30000">
                  <a:latin typeface="+mn-lt"/>
                </a:rPr>
                <a:t>2</a:t>
              </a:r>
              <a:r>
                <a:rPr lang="en-US" sz="1100" b="1" baseline="0">
                  <a:latin typeface="+mn-lt"/>
                </a:rPr>
                <a:t>:</a:t>
              </a:r>
            </a:p>
            <a:p>
              <a:r>
                <a:rPr lang="en-US" sz="1100" b="0">
                  <a:solidFill>
                    <a:schemeClr val="dk1"/>
                  </a:solidFill>
                  <a:effectLst/>
                  <a:latin typeface="+mn-lt"/>
                  <a:ea typeface="+mn-ea"/>
                  <a:cs typeface="+mn-cs"/>
                </a:rPr>
                <a:t>Annual Actions: 1</a:t>
              </a:r>
              <a:endParaRPr lang="en-US" b="0">
                <a:effectLst/>
                <a:latin typeface="+mn-lt"/>
              </a:endParaRPr>
            </a:p>
            <a:p>
              <a:r>
                <a:rPr lang="en-US" sz="1100" b="0">
                  <a:solidFill>
                    <a:schemeClr val="dk1"/>
                  </a:solidFill>
                  <a:effectLst/>
                  <a:latin typeface="+mn-lt"/>
                  <a:ea typeface="+mn-ea"/>
                  <a:cs typeface="+mn-cs"/>
                </a:rPr>
                <a:t>Semi-Annual: 3</a:t>
              </a:r>
              <a:endParaRPr lang="en-US" b="0">
                <a:effectLst/>
                <a:latin typeface="+mn-lt"/>
              </a:endParaRPr>
            </a:p>
            <a:p>
              <a:r>
                <a:rPr lang="en-US" sz="1100" b="0">
                  <a:solidFill>
                    <a:schemeClr val="dk1"/>
                  </a:solidFill>
                  <a:effectLst/>
                  <a:latin typeface="+mn-lt"/>
                  <a:ea typeface="+mn-ea"/>
                  <a:cs typeface="+mn-cs"/>
                </a:rPr>
                <a:t>Monthly:</a:t>
              </a:r>
              <a:r>
                <a:rPr lang="en-US" sz="1100" b="0" baseline="0">
                  <a:solidFill>
                    <a:schemeClr val="dk1"/>
                  </a:solidFill>
                  <a:effectLst/>
                  <a:latin typeface="+mn-lt"/>
                  <a:ea typeface="+mn-ea"/>
                  <a:cs typeface="+mn-cs"/>
                </a:rPr>
                <a:t> 0</a:t>
              </a:r>
              <a:endParaRPr lang="en-US" b="0">
                <a:effectLst/>
                <a:latin typeface="+mn-lt"/>
              </a:endParaRPr>
            </a:p>
            <a:p>
              <a:r>
                <a:rPr lang="en-US" sz="1100" b="0" baseline="0">
                  <a:solidFill>
                    <a:schemeClr val="dk1"/>
                  </a:solidFill>
                  <a:effectLst/>
                  <a:latin typeface="+mn-lt"/>
                  <a:ea typeface="+mn-ea"/>
                  <a:cs typeface="+mn-cs"/>
                </a:rPr>
                <a:t>Weekly: 1</a:t>
              </a:r>
              <a:endParaRPr lang="en-US" b="0">
                <a:effectLst/>
                <a:latin typeface="+mn-lt"/>
              </a:endParaRPr>
            </a:p>
            <a:p>
              <a:r>
                <a:rPr lang="en-US" sz="1100" b="0" baseline="0">
                  <a:solidFill>
                    <a:schemeClr val="dk1"/>
                  </a:solidFill>
                  <a:effectLst/>
                  <a:latin typeface="+mn-lt"/>
                  <a:ea typeface="+mn-ea"/>
                  <a:cs typeface="+mn-cs"/>
                </a:rPr>
                <a:t>Daily: 0</a:t>
              </a:r>
              <a:endParaRPr lang="en-US" b="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Water Treatment Requirement: No</a:t>
              </a: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30000">
                  <a:solidFill>
                    <a:schemeClr val="dk1"/>
                  </a:solidFill>
                  <a:effectLst/>
                  <a:latin typeface="+mn-lt"/>
                  <a:ea typeface="+mn-ea"/>
                  <a:cs typeface="+mn-cs"/>
                </a:rPr>
                <a:t>2</a:t>
              </a:r>
              <a:r>
                <a:rPr lang="en-US" sz="1100" b="0" baseline="0">
                  <a:solidFill>
                    <a:schemeClr val="dk1"/>
                  </a:solidFill>
                  <a:effectLst/>
                  <a:latin typeface="+mn-lt"/>
                  <a:ea typeface="+mn-ea"/>
                  <a:cs typeface="+mn-cs"/>
                </a:rPr>
                <a:t>Reference: </a:t>
              </a:r>
              <a:r>
                <a:rPr lang="en-US" sz="1100" u="sng">
                  <a:solidFill>
                    <a:schemeClr val="dk1"/>
                  </a:solidFill>
                  <a:effectLst/>
                  <a:latin typeface="+mn-lt"/>
                  <a:ea typeface="+mn-ea"/>
                  <a:cs typeface="+mn-cs"/>
                  <a:hlinkClick xmlns:r="http://schemas.openxmlformats.org/officeDocument/2006/relationships" r:id=""/>
                </a:rPr>
                <a:t>https://www.pnnl.gov/projects/best-practices/air-side-economizers#Maintenance%20Checklist</a:t>
              </a:r>
              <a:endParaRPr lang="en-US" sz="1100" b="0">
                <a:latin typeface="+mn-lt"/>
              </a:endParaRPr>
            </a:p>
            <a:p>
              <a:endParaRPr lang="en-US">
                <a:effectLst/>
                <a:latin typeface="+mn-lt"/>
              </a:endParaRPr>
            </a:p>
            <a:p>
              <a:r>
                <a:rPr lang="en-US" sz="1100" b="1" baseline="0">
                  <a:solidFill>
                    <a:schemeClr val="dk1"/>
                  </a:solidFill>
                  <a:effectLst/>
                  <a:latin typeface="+mn-lt"/>
                  <a:ea typeface="+mn-ea"/>
                  <a:cs typeface="+mn-cs"/>
                </a:rPr>
                <a:t>Number of Pre-cooled Air-Cooled Chillers</a:t>
              </a:r>
              <a:r>
                <a:rPr lang="en-US" sz="1100" b="1" baseline="30000">
                  <a:solidFill>
                    <a:schemeClr val="dk1"/>
                  </a:solidFill>
                  <a:effectLst/>
                  <a:latin typeface="+mn-lt"/>
                  <a:ea typeface="+mn-ea"/>
                  <a:cs typeface="+mn-cs"/>
                </a:rPr>
                <a:t>3,4</a:t>
              </a:r>
              <a:r>
                <a:rPr lang="en-US" sz="1100" b="1" baseline="0">
                  <a:solidFill>
                    <a:schemeClr val="dk1"/>
                  </a:solidFill>
                  <a:effectLst/>
                  <a:latin typeface="+mn-lt"/>
                  <a:ea typeface="+mn-ea"/>
                  <a:cs typeface="+mn-cs"/>
                </a:rPr>
                <a:t>:</a:t>
              </a:r>
              <a:endParaRPr lang="en-US">
                <a:effectLst/>
              </a:endParaRPr>
            </a:p>
            <a:p>
              <a:r>
                <a:rPr lang="en-US" sz="1100" b="1" baseline="0">
                  <a:solidFill>
                    <a:schemeClr val="dk1"/>
                  </a:solidFill>
                  <a:effectLst/>
                  <a:latin typeface="+mn-lt"/>
                  <a:ea typeface="+mn-ea"/>
                  <a:cs typeface="+mn-cs"/>
                </a:rPr>
                <a:t>Note: </a:t>
              </a:r>
              <a:r>
                <a:rPr lang="en-US" sz="1100" b="0" baseline="0">
                  <a:solidFill>
                    <a:schemeClr val="dk1"/>
                  </a:solidFill>
                  <a:effectLst/>
                  <a:latin typeface="+mn-lt"/>
                  <a:ea typeface="+mn-ea"/>
                  <a:cs typeface="+mn-cs"/>
                </a:rPr>
                <a:t>The details of maintenance procedure and the frequency of steps have not been well defined for Pre-cooled Air-Cooled Chillers.</a:t>
              </a:r>
              <a:endParaRPr lang="en-US">
                <a:effectLst/>
              </a:endParaRPr>
            </a:p>
            <a:p>
              <a:r>
                <a:rPr lang="en-US" sz="1100" b="0" baseline="0">
                  <a:solidFill>
                    <a:schemeClr val="dk1"/>
                  </a:solidFill>
                  <a:effectLst/>
                  <a:latin typeface="+mn-lt"/>
                  <a:ea typeface="+mn-ea"/>
                  <a:cs typeface="+mn-cs"/>
                </a:rPr>
                <a:t>The maintenance procedure can be </a:t>
              </a:r>
              <a:r>
                <a:rPr lang="en-US" sz="1100" b="1" baseline="0">
                  <a:solidFill>
                    <a:schemeClr val="dk1"/>
                  </a:solidFill>
                  <a:effectLst/>
                  <a:latin typeface="+mn-lt"/>
                  <a:ea typeface="+mn-ea"/>
                  <a:cs typeface="+mn-cs"/>
                </a:rPr>
                <a:t>assumed</a:t>
              </a:r>
              <a:r>
                <a:rPr lang="en-US" sz="1100" b="0" baseline="0">
                  <a:solidFill>
                    <a:schemeClr val="dk1"/>
                  </a:solidFill>
                  <a:effectLst/>
                  <a:latin typeface="+mn-lt"/>
                  <a:ea typeface="+mn-ea"/>
                  <a:cs typeface="+mn-cs"/>
                </a:rPr>
                <a:t> based on air-cooled chiller maintenance and evaporative cooling maintenance procedures. </a:t>
              </a:r>
              <a:endParaRPr lang="en-US">
                <a:effectLst/>
              </a:endParaRPr>
            </a:p>
            <a:p>
              <a:r>
                <a:rPr lang="en-US" sz="1100" b="0" baseline="0">
                  <a:solidFill>
                    <a:schemeClr val="dk1"/>
                  </a:solidFill>
                  <a:effectLst/>
                  <a:latin typeface="+mn-lt"/>
                  <a:ea typeface="+mn-ea"/>
                  <a:cs typeface="+mn-cs"/>
                </a:rPr>
                <a:t>1. Replacing/ cleaning cooling pads (Annually)</a:t>
              </a:r>
              <a:endParaRPr lang="en-US">
                <a:effectLst/>
              </a:endParaRPr>
            </a:p>
            <a:p>
              <a:pPr eaLnBrk="1" fontAlgn="auto" latinLnBrk="0" hangingPunct="1"/>
              <a:r>
                <a:rPr lang="en-US" sz="1100" b="0" baseline="0">
                  <a:solidFill>
                    <a:schemeClr val="dk1"/>
                  </a:solidFill>
                  <a:effectLst/>
                  <a:latin typeface="+mn-lt"/>
                  <a:ea typeface="+mn-ea"/>
                  <a:cs typeface="+mn-cs"/>
                </a:rPr>
                <a:t>2. Checking cooling pads (Monthly)</a:t>
              </a:r>
              <a:endParaRPr lang="en-US">
                <a:effectLst/>
              </a:endParaRPr>
            </a:p>
            <a:p>
              <a:pPr eaLnBrk="1" fontAlgn="auto" latinLnBrk="0" hangingPunct="1"/>
              <a:r>
                <a:rPr lang="en-US" sz="1100" b="0" baseline="0">
                  <a:solidFill>
                    <a:schemeClr val="dk1"/>
                  </a:solidFill>
                  <a:effectLst/>
                  <a:latin typeface="+mn-lt"/>
                  <a:ea typeface="+mn-ea"/>
                  <a:cs typeface="+mn-cs"/>
                </a:rPr>
                <a:t>3. Checking fan belts (Weekly)</a:t>
              </a:r>
              <a:endParaRPr lang="en-US">
                <a:effectLst/>
              </a:endParaRPr>
            </a:p>
            <a:p>
              <a:pPr eaLnBrk="1" fontAlgn="auto" latinLnBrk="0" hangingPunct="1"/>
              <a:r>
                <a:rPr lang="en-US" sz="1100" b="0" baseline="0">
                  <a:solidFill>
                    <a:schemeClr val="dk1"/>
                  </a:solidFill>
                  <a:effectLst/>
                  <a:latin typeface="+mn-lt"/>
                  <a:ea typeface="+mn-ea"/>
                  <a:cs typeface="+mn-cs"/>
                </a:rPr>
                <a:t>4. Checking spray systems (Weekly)</a:t>
              </a:r>
              <a:endParaRPr lang="en-US">
                <a:effectLst/>
              </a:endParaRPr>
            </a:p>
            <a:p>
              <a:pPr eaLnBrk="1" fontAlgn="auto" latinLnBrk="0" hangingPunct="1"/>
              <a:r>
                <a:rPr lang="en-US" sz="1100" b="0" baseline="0">
                  <a:solidFill>
                    <a:schemeClr val="dk1"/>
                  </a:solidFill>
                  <a:effectLst/>
                  <a:latin typeface="+mn-lt"/>
                  <a:ea typeface="+mn-ea"/>
                  <a:cs typeface="+mn-cs"/>
                </a:rPr>
                <a:t>5. Checking water quality and treatment: Yes, but not as severe as other systems</a:t>
              </a:r>
              <a:endParaRPr lang="en-US">
                <a:effectLst/>
              </a:endParaRPr>
            </a:p>
            <a:p>
              <a:endParaRPr lang="en-US" sz="1100" b="1" baseline="0">
                <a:solidFill>
                  <a:schemeClr val="dk1"/>
                </a:solidFill>
                <a:effectLst/>
                <a:latin typeface="+mn-lt"/>
                <a:ea typeface="+mn-ea"/>
                <a:cs typeface="+mn-cs"/>
              </a:endParaRPr>
            </a:p>
            <a:p>
              <a:pPr eaLnBrk="1" fontAlgn="auto" latinLnBrk="0" hangingPunct="1"/>
              <a:r>
                <a:rPr lang="en-US" sz="1100" b="0" baseline="30000">
                  <a:solidFill>
                    <a:schemeClr val="dk1"/>
                  </a:solidFill>
                  <a:effectLst/>
                  <a:latin typeface="+mn-lt"/>
                  <a:ea typeface="+mn-ea"/>
                  <a:cs typeface="+mn-cs"/>
                </a:rPr>
                <a:t>3,4</a:t>
              </a:r>
              <a:r>
                <a:rPr lang="en-US" sz="1100" b="0">
                  <a:solidFill>
                    <a:schemeClr val="dk1"/>
                  </a:solidFill>
                  <a:effectLst/>
                  <a:latin typeface="+mn-lt"/>
                  <a:ea typeface="+mn-ea"/>
                  <a:cs typeface="+mn-cs"/>
                </a:rPr>
                <a:t>References:</a:t>
              </a:r>
              <a:endParaRPr lang="en-US">
                <a:effectLst/>
              </a:endParaRPr>
            </a:p>
            <a:p>
              <a:pPr eaLnBrk="1" fontAlgn="auto" latinLnBrk="0" hangingPunct="1"/>
              <a:r>
                <a:rPr lang="en-US" sz="1100" b="0">
                  <a:solidFill>
                    <a:schemeClr val="dk1"/>
                  </a:solidFill>
                  <a:effectLst/>
                  <a:latin typeface="+mn-lt"/>
                  <a:ea typeface="+mn-ea"/>
                  <a:cs typeface="+mn-cs"/>
                </a:rPr>
                <a:t> </a:t>
              </a:r>
              <a:r>
                <a:rPr lang="en-US" sz="1100" u="sng">
                  <a:solidFill>
                    <a:schemeClr val="dk1"/>
                  </a:solidFill>
                  <a:effectLst/>
                  <a:latin typeface="+mn-lt"/>
                  <a:ea typeface="+mn-ea"/>
                  <a:cs typeface="+mn-cs"/>
                </a:rPr>
                <a:t>https://www.chemaqua.com/en-us/Blogs/how-do-adiabatic-cooling-systems-work </a:t>
              </a:r>
              <a:endParaRPr lang="en-US">
                <a:effectLst/>
              </a:endParaRPr>
            </a:p>
            <a:p>
              <a:pPr eaLnBrk="1" fontAlgn="auto" latinLnBrk="0" hangingPunct="1"/>
              <a:r>
                <a:rPr lang="en-US" sz="1100" u="sng">
                  <a:solidFill>
                    <a:schemeClr val="dk1"/>
                  </a:solidFill>
                  <a:effectLst/>
                  <a:latin typeface="+mn-lt"/>
                  <a:ea typeface="+mn-ea"/>
                  <a:cs typeface="+mn-cs"/>
                </a:rPr>
                <a:t>https://www.process-cooling.com/articles/89897-how-to-successfully-implement-evaporative-cooling</a:t>
              </a:r>
              <a:endParaRPr lang="en-US">
                <a:effectLst/>
              </a:endParaRPr>
            </a:p>
            <a:p>
              <a:endParaRPr lang="en-US" sz="1100" b="1"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Number of Maintenance Actions for a Water-Side Economizer</a:t>
              </a:r>
              <a:r>
                <a:rPr lang="en-US" sz="1100" b="1" baseline="30000">
                  <a:solidFill>
                    <a:schemeClr val="dk1"/>
                  </a:solidFill>
                  <a:effectLst/>
                  <a:latin typeface="+mn-lt"/>
                  <a:ea typeface="+mn-ea"/>
                  <a:cs typeface="+mn-cs"/>
                </a:rPr>
                <a:t>5</a:t>
              </a:r>
              <a:r>
                <a:rPr lang="en-US" sz="1100" b="1" baseline="0">
                  <a:solidFill>
                    <a:schemeClr val="dk1"/>
                  </a:solidFill>
                  <a:effectLst/>
                  <a:latin typeface="+mn-lt"/>
                  <a:ea typeface="+mn-ea"/>
                  <a:cs typeface="+mn-cs"/>
                </a:rPr>
                <a:t>:</a:t>
              </a:r>
            </a:p>
            <a:p>
              <a:r>
                <a:rPr lang="en-US" sz="1100" b="1" baseline="0">
                  <a:solidFill>
                    <a:schemeClr val="dk1"/>
                  </a:solidFill>
                  <a:effectLst/>
                  <a:latin typeface="+mn-lt"/>
                  <a:ea typeface="+mn-ea"/>
                  <a:cs typeface="+mn-cs"/>
                </a:rPr>
                <a:t>Note: </a:t>
              </a:r>
              <a:r>
                <a:rPr lang="en-US" sz="1100" b="0" baseline="0">
                  <a:solidFill>
                    <a:schemeClr val="dk1"/>
                  </a:solidFill>
                  <a:effectLst/>
                  <a:latin typeface="+mn-lt"/>
                  <a:ea typeface="+mn-ea"/>
                  <a:cs typeface="+mn-cs"/>
                </a:rPr>
                <a:t>The details of maintenance procedure  and the frequency of steps have not been well defined for WSE.</a:t>
              </a:r>
            </a:p>
            <a:p>
              <a:r>
                <a:rPr lang="en-US" sz="1100" b="0" baseline="0">
                  <a:solidFill>
                    <a:schemeClr val="dk1"/>
                  </a:solidFill>
                  <a:effectLst/>
                  <a:latin typeface="+mn-lt"/>
                  <a:ea typeface="+mn-ea"/>
                  <a:cs typeface="+mn-cs"/>
                </a:rPr>
                <a:t>The maintenance procedure can be </a:t>
              </a:r>
              <a:r>
                <a:rPr lang="en-US" sz="1100" b="1" baseline="0">
                  <a:solidFill>
                    <a:schemeClr val="dk1"/>
                  </a:solidFill>
                  <a:effectLst/>
                  <a:latin typeface="+mn-lt"/>
                  <a:ea typeface="+mn-ea"/>
                  <a:cs typeface="+mn-cs"/>
                </a:rPr>
                <a:t>assumed</a:t>
              </a:r>
              <a:r>
                <a:rPr lang="en-US" sz="1100" b="0" baseline="0">
                  <a:solidFill>
                    <a:schemeClr val="dk1"/>
                  </a:solidFill>
                  <a:effectLst/>
                  <a:latin typeface="+mn-lt"/>
                  <a:ea typeface="+mn-ea"/>
                  <a:cs typeface="+mn-cs"/>
                </a:rPr>
                <a:t> as follows:</a:t>
              </a:r>
            </a:p>
            <a:p>
              <a:r>
                <a:rPr lang="en-US" sz="1100" b="0" baseline="0">
                  <a:solidFill>
                    <a:schemeClr val="dk1"/>
                  </a:solidFill>
                  <a:effectLst/>
                  <a:latin typeface="+mn-lt"/>
                  <a:ea typeface="+mn-ea"/>
                  <a:cs typeface="+mn-cs"/>
                </a:rPr>
                <a:t>1. Checking heat exchanger for fouling/scaling using their approach temperature (weekly)</a:t>
              </a:r>
            </a:p>
            <a:p>
              <a:r>
                <a:rPr lang="en-US" sz="1100" b="0" baseline="0">
                  <a:solidFill>
                    <a:schemeClr val="dk1"/>
                  </a:solidFill>
                  <a:effectLst/>
                  <a:latin typeface="+mn-lt"/>
                  <a:ea typeface="+mn-ea"/>
                  <a:cs typeface="+mn-cs"/>
                </a:rPr>
                <a:t>2. Cleaning heat exchangers as required (Depending on water quality may need to be down very frequently. In this case since we define a score for water treatment and quality check, the frequency of heat exchanger cleaning may be needed as annually</a:t>
              </a:r>
            </a:p>
            <a:p>
              <a:r>
                <a:rPr lang="en-US" sz="1100" b="0" baseline="0">
                  <a:solidFill>
                    <a:schemeClr val="dk1"/>
                  </a:solidFill>
                  <a:effectLst/>
                  <a:latin typeface="+mn-lt"/>
                  <a:ea typeface="+mn-ea"/>
                  <a:cs typeface="+mn-cs"/>
                </a:rPr>
                <a:t>3. Checking water quality and treatment (Weekly)</a:t>
              </a:r>
            </a:p>
            <a:p>
              <a:endParaRPr lang="en-US">
                <a:effectLst/>
                <a:latin typeface="+mn-lt"/>
              </a:endParaRPr>
            </a:p>
            <a:p>
              <a:r>
                <a:rPr lang="en-US" sz="1100" b="0">
                  <a:solidFill>
                    <a:schemeClr val="dk1"/>
                  </a:solidFill>
                  <a:effectLst/>
                  <a:latin typeface="+mn-lt"/>
                  <a:ea typeface="+mn-ea"/>
                  <a:cs typeface="+mn-cs"/>
                </a:rPr>
                <a:t>Annual Actions: 1</a:t>
              </a:r>
              <a:endParaRPr lang="en-US" b="0">
                <a:effectLst/>
                <a:latin typeface="+mn-lt"/>
              </a:endParaRPr>
            </a:p>
            <a:p>
              <a:r>
                <a:rPr lang="en-US" sz="1100" b="0">
                  <a:solidFill>
                    <a:schemeClr val="dk1"/>
                  </a:solidFill>
                  <a:effectLst/>
                  <a:latin typeface="+mn-lt"/>
                  <a:ea typeface="+mn-ea"/>
                  <a:cs typeface="+mn-cs"/>
                </a:rPr>
                <a:t>Semi-Annual:</a:t>
              </a:r>
              <a:r>
                <a:rPr lang="en-US" sz="1100" b="0" baseline="0">
                  <a:solidFill>
                    <a:schemeClr val="dk1"/>
                  </a:solidFill>
                  <a:effectLst/>
                  <a:latin typeface="+mn-lt"/>
                  <a:ea typeface="+mn-ea"/>
                  <a:cs typeface="+mn-cs"/>
                </a:rPr>
                <a:t> 0</a:t>
              </a:r>
              <a:endParaRPr lang="en-US" b="0">
                <a:effectLst/>
                <a:latin typeface="+mn-lt"/>
              </a:endParaRPr>
            </a:p>
            <a:p>
              <a:r>
                <a:rPr lang="en-US" sz="1100" b="0">
                  <a:solidFill>
                    <a:schemeClr val="dk1"/>
                  </a:solidFill>
                  <a:effectLst/>
                  <a:latin typeface="+mn-lt"/>
                  <a:ea typeface="+mn-ea"/>
                  <a:cs typeface="+mn-cs"/>
                </a:rPr>
                <a:t>Monthly:</a:t>
              </a:r>
              <a:r>
                <a:rPr lang="en-US" sz="1100" b="0" baseline="0">
                  <a:solidFill>
                    <a:schemeClr val="dk1"/>
                  </a:solidFill>
                  <a:effectLst/>
                  <a:latin typeface="+mn-lt"/>
                  <a:ea typeface="+mn-ea"/>
                  <a:cs typeface="+mn-cs"/>
                </a:rPr>
                <a:t> 0</a:t>
              </a:r>
              <a:endParaRPr lang="en-US" b="0">
                <a:effectLst/>
                <a:latin typeface="+mn-lt"/>
              </a:endParaRPr>
            </a:p>
            <a:p>
              <a:r>
                <a:rPr lang="en-US" sz="1100" b="0" baseline="0">
                  <a:solidFill>
                    <a:schemeClr val="dk1"/>
                  </a:solidFill>
                  <a:effectLst/>
                  <a:latin typeface="+mn-lt"/>
                  <a:ea typeface="+mn-ea"/>
                  <a:cs typeface="+mn-cs"/>
                </a:rPr>
                <a:t>Weekly: 2</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Daily: 0</a:t>
              </a:r>
              <a:endParaRPr lang="en-US">
                <a:effectLst/>
              </a:endParaRPr>
            </a:p>
            <a:p>
              <a:r>
                <a:rPr lang="en-US" sz="1100" b="0" baseline="0">
                  <a:solidFill>
                    <a:schemeClr val="dk1"/>
                  </a:solidFill>
                  <a:effectLst/>
                  <a:latin typeface="+mn-lt"/>
                  <a:ea typeface="+mn-ea"/>
                  <a:cs typeface="+mn-cs"/>
                </a:rPr>
                <a:t>Water Treatment Requirement: Yes</a:t>
              </a:r>
              <a:endParaRPr lang="en-US" b="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30000">
                  <a:latin typeface="+mn-lt"/>
                </a:rPr>
                <a:t>5</a:t>
              </a:r>
              <a:r>
                <a:rPr lang="en-US" sz="1100" b="0">
                  <a:latin typeface="+mn-lt"/>
                </a:rPr>
                <a:t>Reference: </a:t>
              </a:r>
              <a:r>
                <a:rPr lang="en-US" sz="1100" u="sng">
                  <a:solidFill>
                    <a:schemeClr val="dk1"/>
                  </a:solidFill>
                  <a:effectLst/>
                  <a:latin typeface="+mn-lt"/>
                  <a:ea typeface="+mn-ea"/>
                  <a:cs typeface="+mn-cs"/>
                  <a:hlinkClick xmlns:r="http://schemas.openxmlformats.org/officeDocument/2006/relationships" r:id=""/>
                </a:rPr>
                <a:t>https://www.thefreelibrary.com/Waterside+and+airside+economizers+design+considerations+for+data...-a0227975377</a:t>
              </a:r>
              <a:endParaRPr lang="en-US" sz="1100">
                <a:solidFill>
                  <a:schemeClr val="dk1"/>
                </a:solidFill>
                <a:effectLst/>
                <a:latin typeface="+mn-lt"/>
                <a:ea typeface="+mn-ea"/>
                <a:cs typeface="+mn-cs"/>
              </a:endParaRPr>
            </a:p>
            <a:p>
              <a:endParaRPr lang="en-US" sz="1100" b="0">
                <a:latin typeface="+mn-lt"/>
              </a:endParaRPr>
            </a:p>
            <a:p>
              <a:r>
                <a:rPr lang="en-US" sz="1100" b="1" baseline="0">
                  <a:solidFill>
                    <a:schemeClr val="dk1"/>
                  </a:solidFill>
                  <a:effectLst/>
                  <a:latin typeface="+mn-lt"/>
                  <a:ea typeface="+mn-ea"/>
                  <a:cs typeface="+mn-cs"/>
                </a:rPr>
                <a:t>Number of Adiabatic Evaporative Cooling Systems</a:t>
              </a:r>
              <a:r>
                <a:rPr lang="en-US" sz="1100" b="1" baseline="30000">
                  <a:solidFill>
                    <a:schemeClr val="dk1"/>
                  </a:solidFill>
                  <a:effectLst/>
                  <a:latin typeface="+mn-lt"/>
                  <a:ea typeface="+mn-ea"/>
                  <a:cs typeface="+mn-cs"/>
                </a:rPr>
                <a:t>3,4</a:t>
              </a:r>
              <a:r>
                <a:rPr lang="en-US" sz="1100" b="1" baseline="0">
                  <a:solidFill>
                    <a:schemeClr val="dk1"/>
                  </a:solidFill>
                  <a:effectLst/>
                  <a:latin typeface="+mn-lt"/>
                  <a:ea typeface="+mn-ea"/>
                  <a:cs typeface="+mn-cs"/>
                </a:rPr>
                <a:t>:</a:t>
              </a:r>
              <a:endParaRPr lang="en-US">
                <a:effectLst/>
                <a:latin typeface="+mn-lt"/>
              </a:endParaRPr>
            </a:p>
            <a:p>
              <a:r>
                <a:rPr lang="en-US" sz="1100" b="1" baseline="0">
                  <a:solidFill>
                    <a:schemeClr val="dk1"/>
                  </a:solidFill>
                  <a:effectLst/>
                  <a:latin typeface="+mn-lt"/>
                  <a:ea typeface="+mn-ea"/>
                  <a:cs typeface="+mn-cs"/>
                </a:rPr>
                <a:t>Note: </a:t>
              </a:r>
              <a:r>
                <a:rPr lang="en-US" sz="1100" b="0" baseline="0">
                  <a:solidFill>
                    <a:schemeClr val="dk1"/>
                  </a:solidFill>
                  <a:effectLst/>
                  <a:latin typeface="+mn-lt"/>
                  <a:ea typeface="+mn-ea"/>
                  <a:cs typeface="+mn-cs"/>
                </a:rPr>
                <a:t>The details of maintenance procedure and the frequency of steps have not been well defined for evaporative cooling.</a:t>
              </a:r>
              <a:endParaRPr lang="en-US">
                <a:effectLst/>
                <a:latin typeface="+mn-lt"/>
              </a:endParaRPr>
            </a:p>
            <a:p>
              <a:r>
                <a:rPr lang="en-US" sz="1100" b="0" baseline="0">
                  <a:solidFill>
                    <a:schemeClr val="dk1"/>
                  </a:solidFill>
                  <a:effectLst/>
                  <a:latin typeface="+mn-lt"/>
                  <a:ea typeface="+mn-ea"/>
                  <a:cs typeface="+mn-cs"/>
                </a:rPr>
                <a:t>The maintenance procedure can be </a:t>
              </a:r>
              <a:r>
                <a:rPr lang="en-US" sz="1100" b="1" baseline="0">
                  <a:solidFill>
                    <a:schemeClr val="dk1"/>
                  </a:solidFill>
                  <a:effectLst/>
                  <a:latin typeface="+mn-lt"/>
                  <a:ea typeface="+mn-ea"/>
                  <a:cs typeface="+mn-cs"/>
                </a:rPr>
                <a:t>assumed</a:t>
              </a:r>
              <a:r>
                <a:rPr lang="en-US" sz="1100" b="0" baseline="0">
                  <a:solidFill>
                    <a:schemeClr val="dk1"/>
                  </a:solidFill>
                  <a:effectLst/>
                  <a:latin typeface="+mn-lt"/>
                  <a:ea typeface="+mn-ea"/>
                  <a:cs typeface="+mn-cs"/>
                </a:rPr>
                <a:t> as follows:</a:t>
              </a:r>
              <a:endParaRPr lang="en-US">
                <a:effectLst/>
                <a:latin typeface="+mn-lt"/>
              </a:endParaRPr>
            </a:p>
            <a:p>
              <a:r>
                <a:rPr lang="en-US" sz="1100" b="0" baseline="0">
                  <a:solidFill>
                    <a:schemeClr val="dk1"/>
                  </a:solidFill>
                  <a:effectLst/>
                  <a:latin typeface="+mn-lt"/>
                  <a:ea typeface="+mn-ea"/>
                  <a:cs typeface="+mn-cs"/>
                </a:rPr>
                <a:t>1. Replacing/ cleaning cooling pads (Annually)</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2. Checking cooling pads (Monthly)</a:t>
              </a:r>
              <a:endParaRPr lang="en-US">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3. Checking fan belts (Weekly)</a:t>
              </a:r>
              <a:endParaRPr lang="en-US">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4. Checking spray systems (Weekly)</a:t>
              </a:r>
              <a:endParaRPr lang="en-US">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5. Checking water quality and treatment: Yes</a:t>
              </a:r>
              <a:endParaRPr lang="en-US">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30000">
                  <a:solidFill>
                    <a:schemeClr val="dk1"/>
                  </a:solidFill>
                  <a:effectLst/>
                  <a:latin typeface="+mn-lt"/>
                  <a:ea typeface="+mn-ea"/>
                  <a:cs typeface="+mn-cs"/>
                </a:rPr>
                <a:t>3,4</a:t>
              </a:r>
              <a:r>
                <a:rPr lang="en-US" sz="1100" b="0">
                  <a:solidFill>
                    <a:schemeClr val="dk1"/>
                  </a:solidFill>
                  <a:effectLst/>
                  <a:latin typeface="+mn-lt"/>
                  <a:ea typeface="+mn-ea"/>
                  <a:cs typeface="+mn-cs"/>
                </a:rPr>
                <a:t>References:</a:t>
              </a:r>
            </a:p>
            <a:p>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mn-lt"/>
                  <a:ea typeface="+mn-ea"/>
                  <a:cs typeface="+mn-cs"/>
                </a:rPr>
                <a:t> </a:t>
              </a:r>
              <a:r>
                <a:rPr lang="en-US" sz="1100" u="sng">
                  <a:solidFill>
                    <a:schemeClr val="dk1"/>
                  </a:solidFill>
                  <a:effectLst/>
                  <a:latin typeface="+mn-lt"/>
                  <a:ea typeface="+mn-ea"/>
                  <a:cs typeface="+mn-cs"/>
                  <a:hlinkClick xmlns:r="http://schemas.openxmlformats.org/officeDocument/2006/relationships" r:id=""/>
                </a:rPr>
                <a:t>https://www.chemaqua.com/en-us/Blogs/how-do-adiabatic-cooling-systems-work</a:t>
              </a:r>
              <a:r>
                <a:rPr lang="en-US" sz="1100" u="sng">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u="sng">
                  <a:solidFill>
                    <a:schemeClr val="dk1"/>
                  </a:solidFill>
                  <a:effectLst/>
                  <a:latin typeface="+mn-lt"/>
                  <a:ea typeface="+mn-ea"/>
                  <a:cs typeface="+mn-cs"/>
                  <a:hlinkClick xmlns:r="http://schemas.openxmlformats.org/officeDocument/2006/relationships" r:id=""/>
                </a:rPr>
                <a:t>https://www.process-cooling.com/articles/89897-how-to-successfully-implement-evaporative-cooling</a:t>
              </a:r>
              <a:endParaRPr lang="en-US" sz="1100">
                <a:solidFill>
                  <a:schemeClr val="dk1"/>
                </a:solidFill>
                <a:effectLst/>
                <a:latin typeface="+mn-lt"/>
                <a:ea typeface="+mn-ea"/>
                <a:cs typeface="+mn-cs"/>
              </a:endParaRPr>
            </a:p>
            <a:p>
              <a:pPr eaLnBrk="1" fontAlgn="auto" latinLnBrk="0" hangingPunct="1"/>
              <a:endParaRPr lang="en-US" sz="1100" b="0">
                <a:latin typeface="+mn-lt"/>
              </a:endParaRPr>
            </a:p>
            <a:p>
              <a:pPr eaLnBrk="1" fontAlgn="auto" latinLnBrk="0" hangingPunct="1"/>
              <a:endParaRPr lang="en-US">
                <a:effectLst/>
                <a:latin typeface="+mn-lt"/>
              </a:endParaRPr>
            </a:p>
            <a:p>
              <a:pPr eaLnBrk="1" fontAlgn="auto" latinLnBrk="0" hangingPunct="1"/>
              <a:endParaRPr lang="en-US" sz="1100" b="0"/>
            </a:p>
          </xdr:txBody>
        </xdr:sp>
      </mc:Choice>
      <mc:Fallback xmlns="">
        <xdr:sp macro="" textlink="">
          <xdr:nvSpPr>
            <xdr:cNvPr id="16" name="TextBox 15">
              <a:extLst>
                <a:ext uri="{FF2B5EF4-FFF2-40B4-BE49-F238E27FC236}">
                  <a16:creationId xmlns:a16="http://schemas.microsoft.com/office/drawing/2014/main" id="{00000000-0008-0000-0800-000010000000}"/>
                </a:ext>
              </a:extLst>
            </xdr:cNvPr>
            <xdr:cNvSpPr txBox="1"/>
          </xdr:nvSpPr>
          <xdr:spPr>
            <a:xfrm>
              <a:off x="1085849" y="4448174"/>
              <a:ext cx="11068051" cy="15036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atin typeface="+mn-lt"/>
                </a:rPr>
                <a:t>Note: </a:t>
              </a:r>
              <a:r>
                <a:rPr lang="en-US" sz="1100" b="0">
                  <a:latin typeface="+mn-lt"/>
                </a:rPr>
                <a:t>For</a:t>
              </a:r>
              <a:r>
                <a:rPr lang="en-US" sz="1100" b="0" baseline="0">
                  <a:latin typeface="+mn-lt"/>
                </a:rPr>
                <a:t> each cooling system the number and frequency of maintenance actions were listed below. A score was also assigned for each action (higher score means more severe action). Then for each cooling system, the overall maintenance score was calculated based on following formula. </a:t>
              </a:r>
              <a:r>
                <a:rPr lang="en-US" sz="1100" b="0" i="0" baseline="0">
                  <a:latin typeface="Cambria Math" panose="02040503050406030204" pitchFamily="18" charset="0"/>
                  <a:ea typeface="Cambria Math" panose="02040503050406030204" pitchFamily="18" charset="0"/>
                </a:rPr>
                <a:t>𝑂𝑣𝑒𝑟𝑎𝑙𝑙 𝑀𝑎𝑖𝑛𝑡𝑒𝑛𝑎𝑛𝑐𝑒 𝑉𝑎𝑙𝑢𝑒=∑▒(𝑛𝑢𝑚𝑏𝑒𝑟 𝑜𝑓 𝑎𝑐𝑡𝑖𝑜𝑛×𝑎𝑐𝑡𝑖𝑜𝑛 𝑤𝑒𝑖𝑔ℎ𝑡) </a:t>
              </a:r>
              <a:r>
                <a:rPr lang="en-US" sz="1100" b="0" baseline="0">
                  <a:latin typeface="+mn-lt"/>
                </a:rPr>
                <a:t> </a:t>
              </a:r>
              <a:endParaRPr lang="en-US" sz="1100" b="0">
                <a:latin typeface="+mn-lt"/>
              </a:endParaRPr>
            </a:p>
            <a:p>
              <a:endParaRPr lang="en-US" sz="1100" b="1">
                <a:latin typeface="+mn-lt"/>
              </a:endParaRPr>
            </a:p>
            <a:p>
              <a:r>
                <a:rPr lang="en-US" sz="1100" b="1">
                  <a:latin typeface="+mn-lt"/>
                </a:rPr>
                <a:t>Note:</a:t>
              </a:r>
              <a:r>
                <a:rPr lang="en-US" sz="1100" b="1" baseline="0">
                  <a:latin typeface="+mn-lt"/>
                </a:rPr>
                <a:t> The higher maintenance score will negatively affect the rank of cooling system in MCDST. </a:t>
              </a:r>
            </a:p>
            <a:p>
              <a:r>
                <a:rPr lang="en-US" sz="1100" b="1" baseline="0">
                  <a:latin typeface="+mn-lt"/>
                </a:rPr>
                <a:t>Note: The maintenance actions for chillers, cooling tower, and air-side economizer are listed with details in the reference tabs; however, for evaporative cooling and water-side economizer there is no such a list of actions. So for pre-cooled air-cooled chiller, water-side economizer, and evaporative cooling systems I listed the actions based on available material and my thoughts. Please see the next sheets and cited references below.</a:t>
              </a:r>
              <a:endParaRPr lang="en-US" sz="1100" b="1">
                <a:latin typeface="+mn-lt"/>
              </a:endParaRPr>
            </a:p>
            <a:p>
              <a:endParaRPr lang="en-US" sz="1100" b="1">
                <a:latin typeface="+mn-lt"/>
              </a:endParaRPr>
            </a:p>
            <a:p>
              <a:r>
                <a:rPr lang="en-US" sz="1100" b="1">
                  <a:solidFill>
                    <a:schemeClr val="accent1">
                      <a:lumMod val="75000"/>
                    </a:schemeClr>
                  </a:solidFill>
                  <a:latin typeface="+mn-lt"/>
                </a:rPr>
                <a:t>1. Maintenance Actions Weights</a:t>
              </a:r>
            </a:p>
            <a:p>
              <a:r>
                <a:rPr lang="en-US" sz="1100" b="0">
                  <a:solidFill>
                    <a:schemeClr val="accent1">
                      <a:lumMod val="75000"/>
                    </a:schemeClr>
                  </a:solidFill>
                  <a:latin typeface="+mn-lt"/>
                </a:rPr>
                <a:t>Annual Actions: 5</a:t>
              </a:r>
            </a:p>
            <a:p>
              <a:r>
                <a:rPr lang="en-US" sz="1100" b="0">
                  <a:solidFill>
                    <a:schemeClr val="accent1">
                      <a:lumMod val="75000"/>
                    </a:schemeClr>
                  </a:solidFill>
                  <a:latin typeface="+mn-lt"/>
                </a:rPr>
                <a:t>Semi-Annual: 4</a:t>
              </a:r>
            </a:p>
            <a:p>
              <a:r>
                <a:rPr lang="en-US" sz="1100" b="0">
                  <a:solidFill>
                    <a:schemeClr val="accent1">
                      <a:lumMod val="75000"/>
                    </a:schemeClr>
                  </a:solidFill>
                  <a:latin typeface="+mn-lt"/>
                </a:rPr>
                <a:t>Monthly:</a:t>
              </a:r>
              <a:r>
                <a:rPr lang="en-US" sz="1100" b="0" baseline="0">
                  <a:solidFill>
                    <a:schemeClr val="accent1">
                      <a:lumMod val="75000"/>
                    </a:schemeClr>
                  </a:solidFill>
                  <a:latin typeface="+mn-lt"/>
                </a:rPr>
                <a:t> 3</a:t>
              </a:r>
            </a:p>
            <a:p>
              <a:r>
                <a:rPr lang="en-US" sz="1100" b="0" baseline="0">
                  <a:solidFill>
                    <a:schemeClr val="accent1">
                      <a:lumMod val="75000"/>
                    </a:schemeClr>
                  </a:solidFill>
                  <a:latin typeface="+mn-lt"/>
                </a:rPr>
                <a:t>Weekly: 2</a:t>
              </a:r>
            </a:p>
            <a:p>
              <a:r>
                <a:rPr lang="en-US" sz="1100" b="0" baseline="0">
                  <a:solidFill>
                    <a:schemeClr val="accent1">
                      <a:lumMod val="75000"/>
                    </a:schemeClr>
                  </a:solidFill>
                  <a:latin typeface="+mn-lt"/>
                </a:rPr>
                <a:t>Daily: 1</a:t>
              </a:r>
              <a:endParaRPr lang="en-US" sz="1100" b="0">
                <a:solidFill>
                  <a:schemeClr val="accent1">
                    <a:lumMod val="75000"/>
                  </a:schemeClr>
                </a:solidFill>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accent1">
                      <a:lumMod val="75000"/>
                    </a:schemeClr>
                  </a:solidFill>
                  <a:effectLst/>
                  <a:latin typeface="+mn-lt"/>
                  <a:ea typeface="+mn-ea"/>
                  <a:cs typeface="+mn-cs"/>
                </a:rPr>
                <a:t>Water Treatment Requirement: 10</a:t>
              </a:r>
              <a:endParaRPr lang="en-US" b="0">
                <a:solidFill>
                  <a:schemeClr val="accent1">
                    <a:lumMod val="75000"/>
                  </a:schemeClr>
                </a:solidFill>
                <a:effectLst/>
                <a:latin typeface="+mn-lt"/>
              </a:endParaRPr>
            </a:p>
            <a:p>
              <a:endParaRPr lang="en-US" sz="1100" b="1">
                <a:latin typeface="+mn-lt"/>
              </a:endParaRPr>
            </a:p>
            <a:p>
              <a:r>
                <a:rPr lang="en-US" sz="1100" b="1" baseline="0">
                  <a:solidFill>
                    <a:schemeClr val="dk1"/>
                  </a:solidFill>
                  <a:effectLst/>
                  <a:latin typeface="+mn-lt"/>
                  <a:ea typeface="+mn-ea"/>
                  <a:cs typeface="+mn-cs"/>
                </a:rPr>
                <a:t>Number of Maintenance Actions for a Chiller</a:t>
              </a:r>
              <a:r>
                <a:rPr lang="en-US" sz="1100" b="1" baseline="30000">
                  <a:solidFill>
                    <a:schemeClr val="dk1"/>
                  </a:solidFill>
                  <a:effectLst/>
                  <a:latin typeface="+mn-lt"/>
                  <a:ea typeface="+mn-ea"/>
                  <a:cs typeface="+mn-cs"/>
                </a:rPr>
                <a:t>1</a:t>
              </a:r>
              <a:r>
                <a:rPr lang="en-US" sz="1100" b="1" baseline="0">
                  <a:solidFill>
                    <a:schemeClr val="dk1"/>
                  </a:solidFill>
                  <a:effectLst/>
                  <a:latin typeface="+mn-lt"/>
                  <a:ea typeface="+mn-ea"/>
                  <a:cs typeface="+mn-cs"/>
                </a:rPr>
                <a:t>:</a:t>
              </a:r>
              <a:endParaRPr lang="en-US">
                <a:effectLst/>
                <a:latin typeface="+mn-lt"/>
              </a:endParaRPr>
            </a:p>
            <a:p>
              <a:r>
                <a:rPr lang="en-US" sz="1100" b="0">
                  <a:solidFill>
                    <a:schemeClr val="dk1"/>
                  </a:solidFill>
                  <a:effectLst/>
                  <a:latin typeface="+mn-lt"/>
                  <a:ea typeface="+mn-ea"/>
                  <a:cs typeface="+mn-cs"/>
                </a:rPr>
                <a:t>Annual Actions: 10</a:t>
              </a:r>
              <a:endParaRPr lang="en-US" b="0">
                <a:effectLst/>
                <a:latin typeface="+mn-lt"/>
              </a:endParaRPr>
            </a:p>
            <a:p>
              <a:r>
                <a:rPr lang="en-US" sz="1100" b="0">
                  <a:solidFill>
                    <a:schemeClr val="dk1"/>
                  </a:solidFill>
                  <a:effectLst/>
                  <a:latin typeface="+mn-lt"/>
                  <a:ea typeface="+mn-ea"/>
                  <a:cs typeface="+mn-cs"/>
                </a:rPr>
                <a:t>Semi-Annual: 4</a:t>
              </a:r>
              <a:endParaRPr lang="en-US" b="0">
                <a:effectLst/>
                <a:latin typeface="+mn-lt"/>
              </a:endParaRPr>
            </a:p>
            <a:p>
              <a:r>
                <a:rPr lang="en-US" sz="1100" b="0">
                  <a:solidFill>
                    <a:schemeClr val="dk1"/>
                  </a:solidFill>
                  <a:effectLst/>
                  <a:latin typeface="+mn-lt"/>
                  <a:ea typeface="+mn-ea"/>
                  <a:cs typeface="+mn-cs"/>
                </a:rPr>
                <a:t>Monthly:</a:t>
              </a:r>
              <a:r>
                <a:rPr lang="en-US" sz="1100" b="0" baseline="0">
                  <a:solidFill>
                    <a:schemeClr val="dk1"/>
                  </a:solidFill>
                  <a:effectLst/>
                  <a:latin typeface="+mn-lt"/>
                  <a:ea typeface="+mn-ea"/>
                  <a:cs typeface="+mn-cs"/>
                </a:rPr>
                <a:t> 0</a:t>
              </a:r>
              <a:endParaRPr lang="en-US" b="0">
                <a:effectLst/>
                <a:latin typeface="+mn-lt"/>
              </a:endParaRPr>
            </a:p>
            <a:p>
              <a:r>
                <a:rPr lang="en-US" sz="1100" b="0" baseline="0">
                  <a:solidFill>
                    <a:schemeClr val="dk1"/>
                  </a:solidFill>
                  <a:effectLst/>
                  <a:latin typeface="+mn-lt"/>
                  <a:ea typeface="+mn-ea"/>
                  <a:cs typeface="+mn-cs"/>
                </a:rPr>
                <a:t>Weekly: 6</a:t>
              </a:r>
              <a:endParaRPr lang="en-US" b="0">
                <a:effectLst/>
                <a:latin typeface="+mn-lt"/>
              </a:endParaRPr>
            </a:p>
            <a:p>
              <a:r>
                <a:rPr lang="en-US" sz="1100" b="0" baseline="0">
                  <a:solidFill>
                    <a:schemeClr val="dk1"/>
                  </a:solidFill>
                  <a:effectLst/>
                  <a:latin typeface="+mn-lt"/>
                  <a:ea typeface="+mn-ea"/>
                  <a:cs typeface="+mn-cs"/>
                </a:rPr>
                <a:t>Daily: 3</a:t>
              </a:r>
              <a:endParaRPr lang="en-US" b="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Water Treatment Requirement: No</a:t>
              </a: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30000">
                  <a:solidFill>
                    <a:schemeClr val="dk1"/>
                  </a:solidFill>
                  <a:effectLst/>
                  <a:latin typeface="+mn-lt"/>
                  <a:ea typeface="+mn-ea"/>
                  <a:cs typeface="+mn-cs"/>
                </a:rPr>
                <a:t>1</a:t>
              </a:r>
              <a:r>
                <a:rPr lang="en-US" sz="1100" b="0" baseline="0">
                  <a:solidFill>
                    <a:schemeClr val="dk1"/>
                  </a:solidFill>
                  <a:effectLst/>
                  <a:latin typeface="+mn-lt"/>
                  <a:ea typeface="+mn-ea"/>
                  <a:cs typeface="+mn-cs"/>
                </a:rPr>
                <a:t>Reference:  https://www.energy.gov/sites/prod/files/2013/10/f3/omguide_complete.pdf</a:t>
              </a:r>
              <a:endParaRPr lang="en-US">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latin typeface="+mn-lt"/>
              </a:endParaRPr>
            </a:p>
            <a:p>
              <a:r>
                <a:rPr lang="en-US" sz="1100" b="1" baseline="0">
                  <a:solidFill>
                    <a:schemeClr val="dk1"/>
                  </a:solidFill>
                  <a:effectLst/>
                  <a:latin typeface="+mn-lt"/>
                  <a:ea typeface="+mn-ea"/>
                  <a:cs typeface="+mn-cs"/>
                </a:rPr>
                <a:t>Number of Maintenance Actions for a Cooling Tower</a:t>
              </a:r>
              <a:r>
                <a:rPr lang="en-US" sz="1100" b="1" baseline="30000">
                  <a:solidFill>
                    <a:schemeClr val="dk1"/>
                  </a:solidFill>
                  <a:effectLst/>
                  <a:latin typeface="+mn-lt"/>
                  <a:ea typeface="+mn-ea"/>
                  <a:cs typeface="+mn-cs"/>
                </a:rPr>
                <a:t>1</a:t>
              </a:r>
              <a:r>
                <a:rPr lang="en-US" sz="1100" b="1" baseline="0">
                  <a:solidFill>
                    <a:schemeClr val="dk1"/>
                  </a:solidFill>
                  <a:effectLst/>
                  <a:latin typeface="+mn-lt"/>
                  <a:ea typeface="+mn-ea"/>
                  <a:cs typeface="+mn-cs"/>
                </a:rPr>
                <a:t>:</a:t>
              </a:r>
              <a:endParaRPr lang="en-US">
                <a:effectLst/>
                <a:latin typeface="+mn-lt"/>
              </a:endParaRPr>
            </a:p>
            <a:p>
              <a:r>
                <a:rPr lang="en-US" sz="1100" b="0">
                  <a:solidFill>
                    <a:schemeClr val="dk1"/>
                  </a:solidFill>
                  <a:effectLst/>
                  <a:latin typeface="+mn-lt"/>
                  <a:ea typeface="+mn-ea"/>
                  <a:cs typeface="+mn-cs"/>
                </a:rPr>
                <a:t>Annual Actions: 3</a:t>
              </a:r>
              <a:endParaRPr lang="en-US">
                <a:effectLst/>
                <a:latin typeface="+mn-lt"/>
              </a:endParaRPr>
            </a:p>
            <a:p>
              <a:r>
                <a:rPr lang="en-US" sz="1100" b="0">
                  <a:solidFill>
                    <a:schemeClr val="dk1"/>
                  </a:solidFill>
                  <a:effectLst/>
                  <a:latin typeface="+mn-lt"/>
                  <a:ea typeface="+mn-ea"/>
                  <a:cs typeface="+mn-cs"/>
                </a:rPr>
                <a:t>Semi-Annual: 0</a:t>
              </a:r>
              <a:endParaRPr lang="en-US">
                <a:effectLst/>
                <a:latin typeface="+mn-lt"/>
              </a:endParaRPr>
            </a:p>
            <a:p>
              <a:r>
                <a:rPr lang="en-US" sz="1100" b="0">
                  <a:solidFill>
                    <a:schemeClr val="dk1"/>
                  </a:solidFill>
                  <a:effectLst/>
                  <a:latin typeface="+mn-lt"/>
                  <a:ea typeface="+mn-ea"/>
                  <a:cs typeface="+mn-cs"/>
                </a:rPr>
                <a:t>Monthly:</a:t>
              </a:r>
              <a:r>
                <a:rPr lang="en-US" sz="1100" b="0" baseline="0">
                  <a:solidFill>
                    <a:schemeClr val="dk1"/>
                  </a:solidFill>
                  <a:effectLst/>
                  <a:latin typeface="+mn-lt"/>
                  <a:ea typeface="+mn-ea"/>
                  <a:cs typeface="+mn-cs"/>
                </a:rPr>
                <a:t> 4</a:t>
              </a:r>
              <a:endParaRPr lang="en-US">
                <a:effectLst/>
                <a:latin typeface="+mn-lt"/>
              </a:endParaRPr>
            </a:p>
            <a:p>
              <a:r>
                <a:rPr lang="en-US" sz="1100" b="0" baseline="0">
                  <a:solidFill>
                    <a:schemeClr val="dk1"/>
                  </a:solidFill>
                  <a:effectLst/>
                  <a:latin typeface="+mn-lt"/>
                  <a:ea typeface="+mn-ea"/>
                  <a:cs typeface="+mn-cs"/>
                </a:rPr>
                <a:t>Weekly: 7</a:t>
              </a:r>
              <a:endParaRPr lang="en-US">
                <a:effectLst/>
                <a:latin typeface="+mn-lt"/>
              </a:endParaRPr>
            </a:p>
            <a:p>
              <a:r>
                <a:rPr lang="en-US" sz="1100" b="0" baseline="0">
                  <a:solidFill>
                    <a:schemeClr val="dk1"/>
                  </a:solidFill>
                  <a:effectLst/>
                  <a:latin typeface="+mn-lt"/>
                  <a:ea typeface="+mn-ea"/>
                  <a:cs typeface="+mn-cs"/>
                </a:rPr>
                <a:t>Daily: 3</a:t>
              </a:r>
              <a:endParaRPr lang="en-US">
                <a:effectLst/>
                <a:latin typeface="+mn-lt"/>
              </a:endParaRPr>
            </a:p>
            <a:p>
              <a:pPr eaLnBrk="1" fontAlgn="auto" latinLnBrk="0" hangingPunct="1"/>
              <a:r>
                <a:rPr lang="en-US" sz="1100" b="0" baseline="0">
                  <a:solidFill>
                    <a:schemeClr val="dk1"/>
                  </a:solidFill>
                  <a:effectLst/>
                  <a:latin typeface="+mn-lt"/>
                  <a:ea typeface="+mn-ea"/>
                  <a:cs typeface="+mn-cs"/>
                </a:rPr>
                <a:t>Water Treatment Requirement: Yes</a:t>
              </a:r>
              <a:endParaRPr lang="en-US">
                <a:effectLst/>
                <a:latin typeface="+mn-lt"/>
              </a:endParaRPr>
            </a:p>
            <a:p>
              <a:r>
                <a:rPr lang="en-US" sz="1100" b="1" baseline="30000">
                  <a:solidFill>
                    <a:schemeClr val="dk1"/>
                  </a:solidFill>
                  <a:effectLst/>
                  <a:latin typeface="+mn-lt"/>
                  <a:ea typeface="+mn-ea"/>
                  <a:cs typeface="+mn-cs"/>
                </a:rPr>
                <a:t>1</a:t>
              </a:r>
              <a:r>
                <a:rPr lang="en-US" sz="1100" b="0" baseline="0">
                  <a:latin typeface="+mn-lt"/>
                </a:rPr>
                <a:t>Reference:  https://www.energy.gov/sites/prod/files/2013/10/f3/omguide_complete.pdf</a:t>
              </a:r>
            </a:p>
            <a:p>
              <a:endParaRPr lang="en-US" sz="1100" b="0" baseline="0">
                <a:latin typeface="+mn-lt"/>
              </a:endParaRPr>
            </a:p>
            <a:p>
              <a:r>
                <a:rPr lang="en-US" sz="1100" b="1" baseline="0">
                  <a:latin typeface="+mn-lt"/>
                </a:rPr>
                <a:t>Number of </a:t>
              </a:r>
              <a:r>
                <a:rPr lang="en-US" sz="1100" b="1" baseline="0">
                  <a:solidFill>
                    <a:schemeClr val="dk1"/>
                  </a:solidFill>
                  <a:effectLst/>
                  <a:latin typeface="+mn-lt"/>
                  <a:ea typeface="+mn-ea"/>
                  <a:cs typeface="+mn-cs"/>
                </a:rPr>
                <a:t>Maintenance </a:t>
              </a:r>
              <a:r>
                <a:rPr lang="en-US" sz="1100" b="1" baseline="0">
                  <a:latin typeface="+mn-lt"/>
                </a:rPr>
                <a:t>Actions for an Air-Side Economizer</a:t>
              </a:r>
              <a:r>
                <a:rPr lang="en-US" sz="1100" b="1" baseline="30000">
                  <a:latin typeface="+mn-lt"/>
                </a:rPr>
                <a:t>2</a:t>
              </a:r>
              <a:r>
                <a:rPr lang="en-US" sz="1100" b="1" baseline="0">
                  <a:latin typeface="+mn-lt"/>
                </a:rPr>
                <a:t>:</a:t>
              </a:r>
            </a:p>
            <a:p>
              <a:r>
                <a:rPr lang="en-US" sz="1100" b="0">
                  <a:solidFill>
                    <a:schemeClr val="dk1"/>
                  </a:solidFill>
                  <a:effectLst/>
                  <a:latin typeface="+mn-lt"/>
                  <a:ea typeface="+mn-ea"/>
                  <a:cs typeface="+mn-cs"/>
                </a:rPr>
                <a:t>Annual Actions: 1</a:t>
              </a:r>
              <a:endParaRPr lang="en-US" b="0">
                <a:effectLst/>
                <a:latin typeface="+mn-lt"/>
              </a:endParaRPr>
            </a:p>
            <a:p>
              <a:r>
                <a:rPr lang="en-US" sz="1100" b="0">
                  <a:solidFill>
                    <a:schemeClr val="dk1"/>
                  </a:solidFill>
                  <a:effectLst/>
                  <a:latin typeface="+mn-lt"/>
                  <a:ea typeface="+mn-ea"/>
                  <a:cs typeface="+mn-cs"/>
                </a:rPr>
                <a:t>Semi-Annual: 3</a:t>
              </a:r>
              <a:endParaRPr lang="en-US" b="0">
                <a:effectLst/>
                <a:latin typeface="+mn-lt"/>
              </a:endParaRPr>
            </a:p>
            <a:p>
              <a:r>
                <a:rPr lang="en-US" sz="1100" b="0">
                  <a:solidFill>
                    <a:schemeClr val="dk1"/>
                  </a:solidFill>
                  <a:effectLst/>
                  <a:latin typeface="+mn-lt"/>
                  <a:ea typeface="+mn-ea"/>
                  <a:cs typeface="+mn-cs"/>
                </a:rPr>
                <a:t>Monthly:</a:t>
              </a:r>
              <a:r>
                <a:rPr lang="en-US" sz="1100" b="0" baseline="0">
                  <a:solidFill>
                    <a:schemeClr val="dk1"/>
                  </a:solidFill>
                  <a:effectLst/>
                  <a:latin typeface="+mn-lt"/>
                  <a:ea typeface="+mn-ea"/>
                  <a:cs typeface="+mn-cs"/>
                </a:rPr>
                <a:t> 0</a:t>
              </a:r>
              <a:endParaRPr lang="en-US" b="0">
                <a:effectLst/>
                <a:latin typeface="+mn-lt"/>
              </a:endParaRPr>
            </a:p>
            <a:p>
              <a:r>
                <a:rPr lang="en-US" sz="1100" b="0" baseline="0">
                  <a:solidFill>
                    <a:schemeClr val="dk1"/>
                  </a:solidFill>
                  <a:effectLst/>
                  <a:latin typeface="+mn-lt"/>
                  <a:ea typeface="+mn-ea"/>
                  <a:cs typeface="+mn-cs"/>
                </a:rPr>
                <a:t>Weekly: 1</a:t>
              </a:r>
              <a:endParaRPr lang="en-US" b="0">
                <a:effectLst/>
                <a:latin typeface="+mn-lt"/>
              </a:endParaRPr>
            </a:p>
            <a:p>
              <a:r>
                <a:rPr lang="en-US" sz="1100" b="0" baseline="0">
                  <a:solidFill>
                    <a:schemeClr val="dk1"/>
                  </a:solidFill>
                  <a:effectLst/>
                  <a:latin typeface="+mn-lt"/>
                  <a:ea typeface="+mn-ea"/>
                  <a:cs typeface="+mn-cs"/>
                </a:rPr>
                <a:t>Daily: 0</a:t>
              </a:r>
              <a:endParaRPr lang="en-US" b="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Water Treatment Requirement: No</a:t>
              </a: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30000">
                  <a:solidFill>
                    <a:schemeClr val="dk1"/>
                  </a:solidFill>
                  <a:effectLst/>
                  <a:latin typeface="+mn-lt"/>
                  <a:ea typeface="+mn-ea"/>
                  <a:cs typeface="+mn-cs"/>
                </a:rPr>
                <a:t>2</a:t>
              </a:r>
              <a:r>
                <a:rPr lang="en-US" sz="1100" b="0" baseline="0">
                  <a:solidFill>
                    <a:schemeClr val="dk1"/>
                  </a:solidFill>
                  <a:effectLst/>
                  <a:latin typeface="+mn-lt"/>
                  <a:ea typeface="+mn-ea"/>
                  <a:cs typeface="+mn-cs"/>
                </a:rPr>
                <a:t>Reference: </a:t>
              </a:r>
              <a:r>
                <a:rPr lang="en-US" sz="1100" u="sng">
                  <a:solidFill>
                    <a:schemeClr val="dk1"/>
                  </a:solidFill>
                  <a:effectLst/>
                  <a:latin typeface="+mn-lt"/>
                  <a:ea typeface="+mn-ea"/>
                  <a:cs typeface="+mn-cs"/>
                  <a:hlinkClick xmlns:r="http://schemas.openxmlformats.org/officeDocument/2006/relationships" r:id=""/>
                </a:rPr>
                <a:t>https://www.pnnl.gov/projects/best-practices/air-side-economizers#Maintenance%20Checklist</a:t>
              </a:r>
              <a:endParaRPr lang="en-US" sz="1100" b="0">
                <a:latin typeface="+mn-lt"/>
              </a:endParaRPr>
            </a:p>
            <a:p>
              <a:endParaRPr lang="en-US">
                <a:effectLst/>
                <a:latin typeface="+mn-lt"/>
              </a:endParaRPr>
            </a:p>
            <a:p>
              <a:r>
                <a:rPr lang="en-US" sz="1100" b="1" baseline="0">
                  <a:solidFill>
                    <a:schemeClr val="dk1"/>
                  </a:solidFill>
                  <a:effectLst/>
                  <a:latin typeface="+mn-lt"/>
                  <a:ea typeface="+mn-ea"/>
                  <a:cs typeface="+mn-cs"/>
                </a:rPr>
                <a:t>Number of Pre-cooled Air-Cooled Chillers</a:t>
              </a:r>
              <a:r>
                <a:rPr lang="en-US" sz="1100" b="1" baseline="30000">
                  <a:solidFill>
                    <a:schemeClr val="dk1"/>
                  </a:solidFill>
                  <a:effectLst/>
                  <a:latin typeface="+mn-lt"/>
                  <a:ea typeface="+mn-ea"/>
                  <a:cs typeface="+mn-cs"/>
                </a:rPr>
                <a:t>3,4</a:t>
              </a:r>
              <a:r>
                <a:rPr lang="en-US" sz="1100" b="1" baseline="0">
                  <a:solidFill>
                    <a:schemeClr val="dk1"/>
                  </a:solidFill>
                  <a:effectLst/>
                  <a:latin typeface="+mn-lt"/>
                  <a:ea typeface="+mn-ea"/>
                  <a:cs typeface="+mn-cs"/>
                </a:rPr>
                <a:t>:</a:t>
              </a:r>
              <a:endParaRPr lang="en-US">
                <a:effectLst/>
              </a:endParaRPr>
            </a:p>
            <a:p>
              <a:r>
                <a:rPr lang="en-US" sz="1100" b="1" baseline="0">
                  <a:solidFill>
                    <a:schemeClr val="dk1"/>
                  </a:solidFill>
                  <a:effectLst/>
                  <a:latin typeface="+mn-lt"/>
                  <a:ea typeface="+mn-ea"/>
                  <a:cs typeface="+mn-cs"/>
                </a:rPr>
                <a:t>Note: </a:t>
              </a:r>
              <a:r>
                <a:rPr lang="en-US" sz="1100" b="0" baseline="0">
                  <a:solidFill>
                    <a:schemeClr val="dk1"/>
                  </a:solidFill>
                  <a:effectLst/>
                  <a:latin typeface="+mn-lt"/>
                  <a:ea typeface="+mn-ea"/>
                  <a:cs typeface="+mn-cs"/>
                </a:rPr>
                <a:t>The details of maintenance procedure and the frequency of steps have not been well defined for Pre-cooled Air-Cooled Chillers.</a:t>
              </a:r>
              <a:endParaRPr lang="en-US">
                <a:effectLst/>
              </a:endParaRPr>
            </a:p>
            <a:p>
              <a:r>
                <a:rPr lang="en-US" sz="1100" b="0" baseline="0">
                  <a:solidFill>
                    <a:schemeClr val="dk1"/>
                  </a:solidFill>
                  <a:effectLst/>
                  <a:latin typeface="+mn-lt"/>
                  <a:ea typeface="+mn-ea"/>
                  <a:cs typeface="+mn-cs"/>
                </a:rPr>
                <a:t>The maintenance procedure can be </a:t>
              </a:r>
              <a:r>
                <a:rPr lang="en-US" sz="1100" b="1" baseline="0">
                  <a:solidFill>
                    <a:schemeClr val="dk1"/>
                  </a:solidFill>
                  <a:effectLst/>
                  <a:latin typeface="+mn-lt"/>
                  <a:ea typeface="+mn-ea"/>
                  <a:cs typeface="+mn-cs"/>
                </a:rPr>
                <a:t>assumed</a:t>
              </a:r>
              <a:r>
                <a:rPr lang="en-US" sz="1100" b="0" baseline="0">
                  <a:solidFill>
                    <a:schemeClr val="dk1"/>
                  </a:solidFill>
                  <a:effectLst/>
                  <a:latin typeface="+mn-lt"/>
                  <a:ea typeface="+mn-ea"/>
                  <a:cs typeface="+mn-cs"/>
                </a:rPr>
                <a:t> based on air-cooled chiller maintenance and evaporative cooling maintenance procedures. </a:t>
              </a:r>
              <a:endParaRPr lang="en-US">
                <a:effectLst/>
              </a:endParaRPr>
            </a:p>
            <a:p>
              <a:r>
                <a:rPr lang="en-US" sz="1100" b="0" baseline="0">
                  <a:solidFill>
                    <a:schemeClr val="dk1"/>
                  </a:solidFill>
                  <a:effectLst/>
                  <a:latin typeface="+mn-lt"/>
                  <a:ea typeface="+mn-ea"/>
                  <a:cs typeface="+mn-cs"/>
                </a:rPr>
                <a:t>1. Replacing/ cleaning cooling pads (Annually)</a:t>
              </a:r>
              <a:endParaRPr lang="en-US">
                <a:effectLst/>
              </a:endParaRPr>
            </a:p>
            <a:p>
              <a:pPr eaLnBrk="1" fontAlgn="auto" latinLnBrk="0" hangingPunct="1"/>
              <a:r>
                <a:rPr lang="en-US" sz="1100" b="0" baseline="0">
                  <a:solidFill>
                    <a:schemeClr val="dk1"/>
                  </a:solidFill>
                  <a:effectLst/>
                  <a:latin typeface="+mn-lt"/>
                  <a:ea typeface="+mn-ea"/>
                  <a:cs typeface="+mn-cs"/>
                </a:rPr>
                <a:t>2. Checking cooling pads (Monthly)</a:t>
              </a:r>
              <a:endParaRPr lang="en-US">
                <a:effectLst/>
              </a:endParaRPr>
            </a:p>
            <a:p>
              <a:pPr eaLnBrk="1" fontAlgn="auto" latinLnBrk="0" hangingPunct="1"/>
              <a:r>
                <a:rPr lang="en-US" sz="1100" b="0" baseline="0">
                  <a:solidFill>
                    <a:schemeClr val="dk1"/>
                  </a:solidFill>
                  <a:effectLst/>
                  <a:latin typeface="+mn-lt"/>
                  <a:ea typeface="+mn-ea"/>
                  <a:cs typeface="+mn-cs"/>
                </a:rPr>
                <a:t>3. Checking fan belts (Weekly)</a:t>
              </a:r>
              <a:endParaRPr lang="en-US">
                <a:effectLst/>
              </a:endParaRPr>
            </a:p>
            <a:p>
              <a:pPr eaLnBrk="1" fontAlgn="auto" latinLnBrk="0" hangingPunct="1"/>
              <a:r>
                <a:rPr lang="en-US" sz="1100" b="0" baseline="0">
                  <a:solidFill>
                    <a:schemeClr val="dk1"/>
                  </a:solidFill>
                  <a:effectLst/>
                  <a:latin typeface="+mn-lt"/>
                  <a:ea typeface="+mn-ea"/>
                  <a:cs typeface="+mn-cs"/>
                </a:rPr>
                <a:t>4. Checking spray systems (Weekly)</a:t>
              </a:r>
              <a:endParaRPr lang="en-US">
                <a:effectLst/>
              </a:endParaRPr>
            </a:p>
            <a:p>
              <a:pPr eaLnBrk="1" fontAlgn="auto" latinLnBrk="0" hangingPunct="1"/>
              <a:r>
                <a:rPr lang="en-US" sz="1100" b="0" baseline="0">
                  <a:solidFill>
                    <a:schemeClr val="dk1"/>
                  </a:solidFill>
                  <a:effectLst/>
                  <a:latin typeface="+mn-lt"/>
                  <a:ea typeface="+mn-ea"/>
                  <a:cs typeface="+mn-cs"/>
                </a:rPr>
                <a:t>5. Checking water quality and treatment: Yes, but not as severe as other systems</a:t>
              </a:r>
              <a:endParaRPr lang="en-US">
                <a:effectLst/>
              </a:endParaRPr>
            </a:p>
            <a:p>
              <a:endParaRPr lang="en-US" sz="1100" b="1" baseline="0">
                <a:solidFill>
                  <a:schemeClr val="dk1"/>
                </a:solidFill>
                <a:effectLst/>
                <a:latin typeface="+mn-lt"/>
                <a:ea typeface="+mn-ea"/>
                <a:cs typeface="+mn-cs"/>
              </a:endParaRPr>
            </a:p>
            <a:p>
              <a:pPr eaLnBrk="1" fontAlgn="auto" latinLnBrk="0" hangingPunct="1"/>
              <a:r>
                <a:rPr lang="en-US" sz="1100" b="0" baseline="30000">
                  <a:solidFill>
                    <a:schemeClr val="dk1"/>
                  </a:solidFill>
                  <a:effectLst/>
                  <a:latin typeface="+mn-lt"/>
                  <a:ea typeface="+mn-ea"/>
                  <a:cs typeface="+mn-cs"/>
                </a:rPr>
                <a:t>3,4</a:t>
              </a:r>
              <a:r>
                <a:rPr lang="en-US" sz="1100" b="0">
                  <a:solidFill>
                    <a:schemeClr val="dk1"/>
                  </a:solidFill>
                  <a:effectLst/>
                  <a:latin typeface="+mn-lt"/>
                  <a:ea typeface="+mn-ea"/>
                  <a:cs typeface="+mn-cs"/>
                </a:rPr>
                <a:t>References:</a:t>
              </a:r>
              <a:endParaRPr lang="en-US">
                <a:effectLst/>
              </a:endParaRPr>
            </a:p>
            <a:p>
              <a:pPr eaLnBrk="1" fontAlgn="auto" latinLnBrk="0" hangingPunct="1"/>
              <a:r>
                <a:rPr lang="en-US" sz="1100" b="0">
                  <a:solidFill>
                    <a:schemeClr val="dk1"/>
                  </a:solidFill>
                  <a:effectLst/>
                  <a:latin typeface="+mn-lt"/>
                  <a:ea typeface="+mn-ea"/>
                  <a:cs typeface="+mn-cs"/>
                </a:rPr>
                <a:t> </a:t>
              </a:r>
              <a:r>
                <a:rPr lang="en-US" sz="1100" u="sng">
                  <a:solidFill>
                    <a:schemeClr val="dk1"/>
                  </a:solidFill>
                  <a:effectLst/>
                  <a:latin typeface="+mn-lt"/>
                  <a:ea typeface="+mn-ea"/>
                  <a:cs typeface="+mn-cs"/>
                </a:rPr>
                <a:t>https://www.chemaqua.com/en-us/Blogs/how-do-adiabatic-cooling-systems-work </a:t>
              </a:r>
              <a:endParaRPr lang="en-US">
                <a:effectLst/>
              </a:endParaRPr>
            </a:p>
            <a:p>
              <a:pPr eaLnBrk="1" fontAlgn="auto" latinLnBrk="0" hangingPunct="1"/>
              <a:r>
                <a:rPr lang="en-US" sz="1100" u="sng">
                  <a:solidFill>
                    <a:schemeClr val="dk1"/>
                  </a:solidFill>
                  <a:effectLst/>
                  <a:latin typeface="+mn-lt"/>
                  <a:ea typeface="+mn-ea"/>
                  <a:cs typeface="+mn-cs"/>
                </a:rPr>
                <a:t>https://www.process-cooling.com/articles/89897-how-to-successfully-implement-evaporative-cooling</a:t>
              </a:r>
              <a:endParaRPr lang="en-US">
                <a:effectLst/>
              </a:endParaRPr>
            </a:p>
            <a:p>
              <a:endParaRPr lang="en-US" sz="1100" b="1"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Number of Maintenance Actions for a Water-Side Economizer</a:t>
              </a:r>
              <a:r>
                <a:rPr lang="en-US" sz="1100" b="1" baseline="30000">
                  <a:solidFill>
                    <a:schemeClr val="dk1"/>
                  </a:solidFill>
                  <a:effectLst/>
                  <a:latin typeface="+mn-lt"/>
                  <a:ea typeface="+mn-ea"/>
                  <a:cs typeface="+mn-cs"/>
                </a:rPr>
                <a:t>5</a:t>
              </a:r>
              <a:r>
                <a:rPr lang="en-US" sz="1100" b="1" baseline="0">
                  <a:solidFill>
                    <a:schemeClr val="dk1"/>
                  </a:solidFill>
                  <a:effectLst/>
                  <a:latin typeface="+mn-lt"/>
                  <a:ea typeface="+mn-ea"/>
                  <a:cs typeface="+mn-cs"/>
                </a:rPr>
                <a:t>:</a:t>
              </a:r>
            </a:p>
            <a:p>
              <a:r>
                <a:rPr lang="en-US" sz="1100" b="1" baseline="0">
                  <a:solidFill>
                    <a:schemeClr val="dk1"/>
                  </a:solidFill>
                  <a:effectLst/>
                  <a:latin typeface="+mn-lt"/>
                  <a:ea typeface="+mn-ea"/>
                  <a:cs typeface="+mn-cs"/>
                </a:rPr>
                <a:t>Note: </a:t>
              </a:r>
              <a:r>
                <a:rPr lang="en-US" sz="1100" b="0" baseline="0">
                  <a:solidFill>
                    <a:schemeClr val="dk1"/>
                  </a:solidFill>
                  <a:effectLst/>
                  <a:latin typeface="+mn-lt"/>
                  <a:ea typeface="+mn-ea"/>
                  <a:cs typeface="+mn-cs"/>
                </a:rPr>
                <a:t>The details of maintenance procedure  and the frequency of steps have not been well defined for WSE.</a:t>
              </a:r>
            </a:p>
            <a:p>
              <a:r>
                <a:rPr lang="en-US" sz="1100" b="0" baseline="0">
                  <a:solidFill>
                    <a:schemeClr val="dk1"/>
                  </a:solidFill>
                  <a:effectLst/>
                  <a:latin typeface="+mn-lt"/>
                  <a:ea typeface="+mn-ea"/>
                  <a:cs typeface="+mn-cs"/>
                </a:rPr>
                <a:t>The maintenance procedure can be </a:t>
              </a:r>
              <a:r>
                <a:rPr lang="en-US" sz="1100" b="1" baseline="0">
                  <a:solidFill>
                    <a:schemeClr val="dk1"/>
                  </a:solidFill>
                  <a:effectLst/>
                  <a:latin typeface="+mn-lt"/>
                  <a:ea typeface="+mn-ea"/>
                  <a:cs typeface="+mn-cs"/>
                </a:rPr>
                <a:t>assumed</a:t>
              </a:r>
              <a:r>
                <a:rPr lang="en-US" sz="1100" b="0" baseline="0">
                  <a:solidFill>
                    <a:schemeClr val="dk1"/>
                  </a:solidFill>
                  <a:effectLst/>
                  <a:latin typeface="+mn-lt"/>
                  <a:ea typeface="+mn-ea"/>
                  <a:cs typeface="+mn-cs"/>
                </a:rPr>
                <a:t> as follows:</a:t>
              </a:r>
            </a:p>
            <a:p>
              <a:r>
                <a:rPr lang="en-US" sz="1100" b="0" baseline="0">
                  <a:solidFill>
                    <a:schemeClr val="dk1"/>
                  </a:solidFill>
                  <a:effectLst/>
                  <a:latin typeface="+mn-lt"/>
                  <a:ea typeface="+mn-ea"/>
                  <a:cs typeface="+mn-cs"/>
                </a:rPr>
                <a:t>1. Checking heat exchanger for fouling/scaling using their approach temperature (weekly)</a:t>
              </a:r>
            </a:p>
            <a:p>
              <a:r>
                <a:rPr lang="en-US" sz="1100" b="0" baseline="0">
                  <a:solidFill>
                    <a:schemeClr val="dk1"/>
                  </a:solidFill>
                  <a:effectLst/>
                  <a:latin typeface="+mn-lt"/>
                  <a:ea typeface="+mn-ea"/>
                  <a:cs typeface="+mn-cs"/>
                </a:rPr>
                <a:t>2. Cleaning heat exchangers as required (Depending on water quality may need to be down very frequently. In this case since we define a score for water treatment and quality check, the frequency of heat exchanger cleaning may be needed as annually</a:t>
              </a:r>
            </a:p>
            <a:p>
              <a:r>
                <a:rPr lang="en-US" sz="1100" b="0" baseline="0">
                  <a:solidFill>
                    <a:schemeClr val="dk1"/>
                  </a:solidFill>
                  <a:effectLst/>
                  <a:latin typeface="+mn-lt"/>
                  <a:ea typeface="+mn-ea"/>
                  <a:cs typeface="+mn-cs"/>
                </a:rPr>
                <a:t>3. Checking water quality and treatment (Weekly)</a:t>
              </a:r>
            </a:p>
            <a:p>
              <a:endParaRPr lang="en-US">
                <a:effectLst/>
                <a:latin typeface="+mn-lt"/>
              </a:endParaRPr>
            </a:p>
            <a:p>
              <a:r>
                <a:rPr lang="en-US" sz="1100" b="0">
                  <a:solidFill>
                    <a:schemeClr val="dk1"/>
                  </a:solidFill>
                  <a:effectLst/>
                  <a:latin typeface="+mn-lt"/>
                  <a:ea typeface="+mn-ea"/>
                  <a:cs typeface="+mn-cs"/>
                </a:rPr>
                <a:t>Annual Actions: 1</a:t>
              </a:r>
              <a:endParaRPr lang="en-US" b="0">
                <a:effectLst/>
                <a:latin typeface="+mn-lt"/>
              </a:endParaRPr>
            </a:p>
            <a:p>
              <a:r>
                <a:rPr lang="en-US" sz="1100" b="0">
                  <a:solidFill>
                    <a:schemeClr val="dk1"/>
                  </a:solidFill>
                  <a:effectLst/>
                  <a:latin typeface="+mn-lt"/>
                  <a:ea typeface="+mn-ea"/>
                  <a:cs typeface="+mn-cs"/>
                </a:rPr>
                <a:t>Semi-Annual:</a:t>
              </a:r>
              <a:r>
                <a:rPr lang="en-US" sz="1100" b="0" baseline="0">
                  <a:solidFill>
                    <a:schemeClr val="dk1"/>
                  </a:solidFill>
                  <a:effectLst/>
                  <a:latin typeface="+mn-lt"/>
                  <a:ea typeface="+mn-ea"/>
                  <a:cs typeface="+mn-cs"/>
                </a:rPr>
                <a:t> 0</a:t>
              </a:r>
              <a:endParaRPr lang="en-US" b="0">
                <a:effectLst/>
                <a:latin typeface="+mn-lt"/>
              </a:endParaRPr>
            </a:p>
            <a:p>
              <a:r>
                <a:rPr lang="en-US" sz="1100" b="0">
                  <a:solidFill>
                    <a:schemeClr val="dk1"/>
                  </a:solidFill>
                  <a:effectLst/>
                  <a:latin typeface="+mn-lt"/>
                  <a:ea typeface="+mn-ea"/>
                  <a:cs typeface="+mn-cs"/>
                </a:rPr>
                <a:t>Monthly:</a:t>
              </a:r>
              <a:r>
                <a:rPr lang="en-US" sz="1100" b="0" baseline="0">
                  <a:solidFill>
                    <a:schemeClr val="dk1"/>
                  </a:solidFill>
                  <a:effectLst/>
                  <a:latin typeface="+mn-lt"/>
                  <a:ea typeface="+mn-ea"/>
                  <a:cs typeface="+mn-cs"/>
                </a:rPr>
                <a:t> 0</a:t>
              </a:r>
              <a:endParaRPr lang="en-US" b="0">
                <a:effectLst/>
                <a:latin typeface="+mn-lt"/>
              </a:endParaRPr>
            </a:p>
            <a:p>
              <a:r>
                <a:rPr lang="en-US" sz="1100" b="0" baseline="0">
                  <a:solidFill>
                    <a:schemeClr val="dk1"/>
                  </a:solidFill>
                  <a:effectLst/>
                  <a:latin typeface="+mn-lt"/>
                  <a:ea typeface="+mn-ea"/>
                  <a:cs typeface="+mn-cs"/>
                </a:rPr>
                <a:t>Weekly: 2</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Daily: 0</a:t>
              </a:r>
              <a:endParaRPr lang="en-US">
                <a:effectLst/>
              </a:endParaRPr>
            </a:p>
            <a:p>
              <a:r>
                <a:rPr lang="en-US" sz="1100" b="0" baseline="0">
                  <a:solidFill>
                    <a:schemeClr val="dk1"/>
                  </a:solidFill>
                  <a:effectLst/>
                  <a:latin typeface="+mn-lt"/>
                  <a:ea typeface="+mn-ea"/>
                  <a:cs typeface="+mn-cs"/>
                </a:rPr>
                <a:t>Water Treatment Requirement: Yes</a:t>
              </a:r>
              <a:endParaRPr lang="en-US" b="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30000">
                  <a:latin typeface="+mn-lt"/>
                </a:rPr>
                <a:t>5</a:t>
              </a:r>
              <a:r>
                <a:rPr lang="en-US" sz="1100" b="0">
                  <a:latin typeface="+mn-lt"/>
                </a:rPr>
                <a:t>Reference: </a:t>
              </a:r>
              <a:r>
                <a:rPr lang="en-US" sz="1100" u="sng">
                  <a:solidFill>
                    <a:schemeClr val="dk1"/>
                  </a:solidFill>
                  <a:effectLst/>
                  <a:latin typeface="+mn-lt"/>
                  <a:ea typeface="+mn-ea"/>
                  <a:cs typeface="+mn-cs"/>
                  <a:hlinkClick xmlns:r="http://schemas.openxmlformats.org/officeDocument/2006/relationships" r:id=""/>
                </a:rPr>
                <a:t>https://www.thefreelibrary.com/Waterside+and+airside+economizers+design+considerations+for+data...-a0227975377</a:t>
              </a:r>
              <a:endParaRPr lang="en-US" sz="1100">
                <a:solidFill>
                  <a:schemeClr val="dk1"/>
                </a:solidFill>
                <a:effectLst/>
                <a:latin typeface="+mn-lt"/>
                <a:ea typeface="+mn-ea"/>
                <a:cs typeface="+mn-cs"/>
              </a:endParaRPr>
            </a:p>
            <a:p>
              <a:endParaRPr lang="en-US" sz="1100" b="0">
                <a:latin typeface="+mn-lt"/>
              </a:endParaRPr>
            </a:p>
            <a:p>
              <a:r>
                <a:rPr lang="en-US" sz="1100" b="1" baseline="0">
                  <a:solidFill>
                    <a:schemeClr val="dk1"/>
                  </a:solidFill>
                  <a:effectLst/>
                  <a:latin typeface="+mn-lt"/>
                  <a:ea typeface="+mn-ea"/>
                  <a:cs typeface="+mn-cs"/>
                </a:rPr>
                <a:t>Number of Adiabatic Evaporative Cooling Systems</a:t>
              </a:r>
              <a:r>
                <a:rPr lang="en-US" sz="1100" b="1" baseline="30000">
                  <a:solidFill>
                    <a:schemeClr val="dk1"/>
                  </a:solidFill>
                  <a:effectLst/>
                  <a:latin typeface="+mn-lt"/>
                  <a:ea typeface="+mn-ea"/>
                  <a:cs typeface="+mn-cs"/>
                </a:rPr>
                <a:t>3,4</a:t>
              </a:r>
              <a:r>
                <a:rPr lang="en-US" sz="1100" b="1" baseline="0">
                  <a:solidFill>
                    <a:schemeClr val="dk1"/>
                  </a:solidFill>
                  <a:effectLst/>
                  <a:latin typeface="+mn-lt"/>
                  <a:ea typeface="+mn-ea"/>
                  <a:cs typeface="+mn-cs"/>
                </a:rPr>
                <a:t>:</a:t>
              </a:r>
              <a:endParaRPr lang="en-US">
                <a:effectLst/>
                <a:latin typeface="+mn-lt"/>
              </a:endParaRPr>
            </a:p>
            <a:p>
              <a:r>
                <a:rPr lang="en-US" sz="1100" b="1" baseline="0">
                  <a:solidFill>
                    <a:schemeClr val="dk1"/>
                  </a:solidFill>
                  <a:effectLst/>
                  <a:latin typeface="+mn-lt"/>
                  <a:ea typeface="+mn-ea"/>
                  <a:cs typeface="+mn-cs"/>
                </a:rPr>
                <a:t>Note: </a:t>
              </a:r>
              <a:r>
                <a:rPr lang="en-US" sz="1100" b="0" baseline="0">
                  <a:solidFill>
                    <a:schemeClr val="dk1"/>
                  </a:solidFill>
                  <a:effectLst/>
                  <a:latin typeface="+mn-lt"/>
                  <a:ea typeface="+mn-ea"/>
                  <a:cs typeface="+mn-cs"/>
                </a:rPr>
                <a:t>The details of maintenance procedure and the frequency of steps have not been well defined for evaporative cooling.</a:t>
              </a:r>
              <a:endParaRPr lang="en-US">
                <a:effectLst/>
                <a:latin typeface="+mn-lt"/>
              </a:endParaRPr>
            </a:p>
            <a:p>
              <a:r>
                <a:rPr lang="en-US" sz="1100" b="0" baseline="0">
                  <a:solidFill>
                    <a:schemeClr val="dk1"/>
                  </a:solidFill>
                  <a:effectLst/>
                  <a:latin typeface="+mn-lt"/>
                  <a:ea typeface="+mn-ea"/>
                  <a:cs typeface="+mn-cs"/>
                </a:rPr>
                <a:t>The maintenance procedure can be </a:t>
              </a:r>
              <a:r>
                <a:rPr lang="en-US" sz="1100" b="1" baseline="0">
                  <a:solidFill>
                    <a:schemeClr val="dk1"/>
                  </a:solidFill>
                  <a:effectLst/>
                  <a:latin typeface="+mn-lt"/>
                  <a:ea typeface="+mn-ea"/>
                  <a:cs typeface="+mn-cs"/>
                </a:rPr>
                <a:t>assumed</a:t>
              </a:r>
              <a:r>
                <a:rPr lang="en-US" sz="1100" b="0" baseline="0">
                  <a:solidFill>
                    <a:schemeClr val="dk1"/>
                  </a:solidFill>
                  <a:effectLst/>
                  <a:latin typeface="+mn-lt"/>
                  <a:ea typeface="+mn-ea"/>
                  <a:cs typeface="+mn-cs"/>
                </a:rPr>
                <a:t> as follows:</a:t>
              </a:r>
              <a:endParaRPr lang="en-US">
                <a:effectLst/>
                <a:latin typeface="+mn-lt"/>
              </a:endParaRPr>
            </a:p>
            <a:p>
              <a:r>
                <a:rPr lang="en-US" sz="1100" b="0" baseline="0">
                  <a:solidFill>
                    <a:schemeClr val="dk1"/>
                  </a:solidFill>
                  <a:effectLst/>
                  <a:latin typeface="+mn-lt"/>
                  <a:ea typeface="+mn-ea"/>
                  <a:cs typeface="+mn-cs"/>
                </a:rPr>
                <a:t>1. Replacing/ cleaning cooling pads (Annually)</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2. Checking cooling pads (Monthly)</a:t>
              </a:r>
              <a:endParaRPr lang="en-US">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3. Checking fan belts (Weekly)</a:t>
              </a:r>
              <a:endParaRPr lang="en-US">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4. Checking spray systems (Weekly)</a:t>
              </a:r>
              <a:endParaRPr lang="en-US">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5. Checking water quality and treatment: Yes</a:t>
              </a:r>
              <a:endParaRPr lang="en-US">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30000">
                  <a:solidFill>
                    <a:schemeClr val="dk1"/>
                  </a:solidFill>
                  <a:effectLst/>
                  <a:latin typeface="+mn-lt"/>
                  <a:ea typeface="+mn-ea"/>
                  <a:cs typeface="+mn-cs"/>
                </a:rPr>
                <a:t>3,4</a:t>
              </a:r>
              <a:r>
                <a:rPr lang="en-US" sz="1100" b="0">
                  <a:solidFill>
                    <a:schemeClr val="dk1"/>
                  </a:solidFill>
                  <a:effectLst/>
                  <a:latin typeface="+mn-lt"/>
                  <a:ea typeface="+mn-ea"/>
                  <a:cs typeface="+mn-cs"/>
                </a:rPr>
                <a:t>References:</a:t>
              </a:r>
            </a:p>
            <a:p>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mn-lt"/>
                  <a:ea typeface="+mn-ea"/>
                  <a:cs typeface="+mn-cs"/>
                </a:rPr>
                <a:t> </a:t>
              </a:r>
              <a:r>
                <a:rPr lang="en-US" sz="1100" u="sng">
                  <a:solidFill>
                    <a:schemeClr val="dk1"/>
                  </a:solidFill>
                  <a:effectLst/>
                  <a:latin typeface="+mn-lt"/>
                  <a:ea typeface="+mn-ea"/>
                  <a:cs typeface="+mn-cs"/>
                  <a:hlinkClick xmlns:r="http://schemas.openxmlformats.org/officeDocument/2006/relationships" r:id=""/>
                </a:rPr>
                <a:t>https://www.chemaqua.com/en-us/Blogs/how-do-adiabatic-cooling-systems-work</a:t>
              </a:r>
              <a:r>
                <a:rPr lang="en-US" sz="1100" u="sng">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u="sng">
                  <a:solidFill>
                    <a:schemeClr val="dk1"/>
                  </a:solidFill>
                  <a:effectLst/>
                  <a:latin typeface="+mn-lt"/>
                  <a:ea typeface="+mn-ea"/>
                  <a:cs typeface="+mn-cs"/>
                  <a:hlinkClick xmlns:r="http://schemas.openxmlformats.org/officeDocument/2006/relationships" r:id=""/>
                </a:rPr>
                <a:t>https://www.process-cooling.com/articles/89897-how-to-successfully-implement-evaporative-cooling</a:t>
              </a:r>
              <a:endParaRPr lang="en-US" sz="1100">
                <a:solidFill>
                  <a:schemeClr val="dk1"/>
                </a:solidFill>
                <a:effectLst/>
                <a:latin typeface="+mn-lt"/>
                <a:ea typeface="+mn-ea"/>
                <a:cs typeface="+mn-cs"/>
              </a:endParaRPr>
            </a:p>
            <a:p>
              <a:pPr eaLnBrk="1" fontAlgn="auto" latinLnBrk="0" hangingPunct="1"/>
              <a:endParaRPr lang="en-US" sz="1100" b="0">
                <a:latin typeface="+mn-lt"/>
              </a:endParaRPr>
            </a:p>
            <a:p>
              <a:pPr eaLnBrk="1" fontAlgn="auto" latinLnBrk="0" hangingPunct="1"/>
              <a:endParaRPr lang="en-US">
                <a:effectLst/>
                <a:latin typeface="+mn-lt"/>
              </a:endParaRPr>
            </a:p>
            <a:p>
              <a:pPr eaLnBrk="1" fontAlgn="auto" latinLnBrk="0" hangingPunct="1"/>
              <a:endParaRPr lang="en-US" sz="1100" b="0"/>
            </a:p>
          </xdr:txBody>
        </xdr:sp>
      </mc:Fallback>
    </mc:AlternateContent>
    <xdr:clientData/>
  </xdr:twoCellAnchor>
  <xdr:twoCellAnchor>
    <xdr:from>
      <xdr:col>1</xdr:col>
      <xdr:colOff>660400</xdr:colOff>
      <xdr:row>3</xdr:row>
      <xdr:rowOff>0</xdr:rowOff>
    </xdr:from>
    <xdr:to>
      <xdr:col>3</xdr:col>
      <xdr:colOff>12700</xdr:colOff>
      <xdr:row>4</xdr:row>
      <xdr:rowOff>0</xdr:rowOff>
    </xdr:to>
    <xdr:cxnSp macro="">
      <xdr:nvCxnSpPr>
        <xdr:cNvPr id="17" name="Straight Connector 16">
          <a:extLst>
            <a:ext uri="{FF2B5EF4-FFF2-40B4-BE49-F238E27FC236}">
              <a16:creationId xmlns:a16="http://schemas.microsoft.com/office/drawing/2014/main" id="{00000000-0008-0000-0A00-000011000000}"/>
            </a:ext>
          </a:extLst>
        </xdr:cNvPr>
        <xdr:cNvCxnSpPr/>
      </xdr:nvCxnSpPr>
      <xdr:spPr>
        <a:xfrm flipH="1">
          <a:off x="1238250" y="962025"/>
          <a:ext cx="2324100" cy="581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107949</xdr:colOff>
      <xdr:row>3</xdr:row>
      <xdr:rowOff>47625</xdr:rowOff>
    </xdr:from>
    <xdr:to>
      <xdr:col>2</xdr:col>
      <xdr:colOff>1047749</xdr:colOff>
      <xdr:row>3</xdr:row>
      <xdr:rowOff>304800</xdr:rowOff>
    </xdr:to>
    <xdr:sp macro="" textlink="">
      <xdr:nvSpPr>
        <xdr:cNvPr id="18" name="TextBox 17">
          <a:extLst>
            <a:ext uri="{FF2B5EF4-FFF2-40B4-BE49-F238E27FC236}">
              <a16:creationId xmlns:a16="http://schemas.microsoft.com/office/drawing/2014/main" id="{00000000-0008-0000-0A00-000012000000}"/>
            </a:ext>
          </a:extLst>
        </xdr:cNvPr>
        <xdr:cNvSpPr txBox="1"/>
      </xdr:nvSpPr>
      <xdr:spPr>
        <a:xfrm>
          <a:off x="1343024" y="1006475"/>
          <a:ext cx="942975" cy="260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lumMod val="75000"/>
                </a:schemeClr>
              </a:solidFill>
            </a:rPr>
            <a:t>Action Score</a:t>
          </a:r>
        </a:p>
      </xdr:txBody>
    </xdr:sp>
    <xdr:clientData/>
  </xdr:twoCellAnchor>
  <xdr:twoCellAnchor>
    <xdr:from>
      <xdr:col>2</xdr:col>
      <xdr:colOff>20026</xdr:colOff>
      <xdr:row>3</xdr:row>
      <xdr:rowOff>47625</xdr:rowOff>
    </xdr:from>
    <xdr:to>
      <xdr:col>2</xdr:col>
      <xdr:colOff>1128346</xdr:colOff>
      <xdr:row>3</xdr:row>
      <xdr:rowOff>304800</xdr:rowOff>
    </xdr:to>
    <xdr:sp macro="" textlink="">
      <xdr:nvSpPr>
        <xdr:cNvPr id="19" name="TextBox 18">
          <a:extLst>
            <a:ext uri="{FF2B5EF4-FFF2-40B4-BE49-F238E27FC236}">
              <a16:creationId xmlns:a16="http://schemas.microsoft.com/office/drawing/2014/main" id="{00000000-0008-0000-0A00-000013000000}"/>
            </a:ext>
          </a:extLst>
        </xdr:cNvPr>
        <xdr:cNvSpPr txBox="1"/>
      </xdr:nvSpPr>
      <xdr:spPr>
        <a:xfrm>
          <a:off x="1258276" y="1006475"/>
          <a:ext cx="1111495" cy="260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lumMod val="75000"/>
                </a:schemeClr>
              </a:solidFill>
            </a:rPr>
            <a:t>Action Weight</a:t>
          </a:r>
        </a:p>
      </xdr:txBody>
    </xdr:sp>
    <xdr:clientData/>
  </xdr:twoCellAnchor>
  <xdr:twoCellAnchor>
    <xdr:from>
      <xdr:col>2</xdr:col>
      <xdr:colOff>1438275</xdr:colOff>
      <xdr:row>3</xdr:row>
      <xdr:rowOff>180975</xdr:rowOff>
    </xdr:from>
    <xdr:to>
      <xdr:col>3</xdr:col>
      <xdr:colOff>76200</xdr:colOff>
      <xdr:row>4</xdr:row>
      <xdr:rowOff>63500</xdr:rowOff>
    </xdr:to>
    <xdr:sp macro="" textlink="">
      <xdr:nvSpPr>
        <xdr:cNvPr id="20" name="TextBox 19">
          <a:extLst>
            <a:ext uri="{FF2B5EF4-FFF2-40B4-BE49-F238E27FC236}">
              <a16:creationId xmlns:a16="http://schemas.microsoft.com/office/drawing/2014/main" id="{00000000-0008-0000-0A00-000014000000}"/>
            </a:ext>
          </a:extLst>
        </xdr:cNvPr>
        <xdr:cNvSpPr txBox="1"/>
      </xdr:nvSpPr>
      <xdr:spPr>
        <a:xfrm>
          <a:off x="2673350" y="1139825"/>
          <a:ext cx="955675" cy="163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ysClr val="windowText" lastClr="000000"/>
              </a:solidFill>
            </a:rPr>
            <a:t>Action Frequency</a:t>
          </a:r>
          <a:endParaRPr lang="en-US" sz="1100">
            <a:solidFill>
              <a:sysClr val="windowText" lastClr="000000"/>
            </a:solidFill>
          </a:endParaRPr>
        </a:p>
      </xdr:txBody>
    </xdr:sp>
    <xdr:clientData/>
  </xdr:twoCellAnchor>
  <xdr:twoCellAnchor>
    <xdr:from>
      <xdr:col>2</xdr:col>
      <xdr:colOff>974090</xdr:colOff>
      <xdr:row>3</xdr:row>
      <xdr:rowOff>200660</xdr:rowOff>
    </xdr:from>
    <xdr:to>
      <xdr:col>2</xdr:col>
      <xdr:colOff>1254760</xdr:colOff>
      <xdr:row>3</xdr:row>
      <xdr:rowOff>200660</xdr:rowOff>
    </xdr:to>
    <xdr:cxnSp macro="">
      <xdr:nvCxnSpPr>
        <xdr:cNvPr id="21" name="Straight Arrow Connector 20">
          <a:extLst>
            <a:ext uri="{FF2B5EF4-FFF2-40B4-BE49-F238E27FC236}">
              <a16:creationId xmlns:a16="http://schemas.microsoft.com/office/drawing/2014/main" id="{00000000-0008-0000-0A00-000015000000}"/>
            </a:ext>
          </a:extLst>
        </xdr:cNvPr>
        <xdr:cNvCxnSpPr/>
      </xdr:nvCxnSpPr>
      <xdr:spPr>
        <a:xfrm rot="16200000">
          <a:off x="2352675" y="1019175"/>
          <a:ext cx="0" cy="28067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2190750</xdr:colOff>
      <xdr:row>3</xdr:row>
      <xdr:rowOff>244475</xdr:rowOff>
    </xdr:from>
    <xdr:to>
      <xdr:col>2</xdr:col>
      <xdr:colOff>2190750</xdr:colOff>
      <xdr:row>3</xdr:row>
      <xdr:rowOff>521970</xdr:rowOff>
    </xdr:to>
    <xdr:cxnSp macro="">
      <xdr:nvCxnSpPr>
        <xdr:cNvPr id="22" name="Straight Arrow Connector 21">
          <a:extLst>
            <a:ext uri="{FF2B5EF4-FFF2-40B4-BE49-F238E27FC236}">
              <a16:creationId xmlns:a16="http://schemas.microsoft.com/office/drawing/2014/main" id="{00000000-0008-0000-0A00-000016000000}"/>
            </a:ext>
          </a:extLst>
        </xdr:cNvPr>
        <xdr:cNvCxnSpPr/>
      </xdr:nvCxnSpPr>
      <xdr:spPr>
        <a:xfrm>
          <a:off x="3429000" y="1206500"/>
          <a:ext cx="0" cy="28067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221175</xdr:colOff>
      <xdr:row>12</xdr:row>
      <xdr:rowOff>161691</xdr:rowOff>
    </xdr:from>
    <xdr:to>
      <xdr:col>22</xdr:col>
      <xdr:colOff>333327</xdr:colOff>
      <xdr:row>47</xdr:row>
      <xdr:rowOff>123825</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837125" y="3260491"/>
          <a:ext cx="12431152" cy="64073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atin typeface="+mn-lt"/>
            </a:rPr>
            <a:t>1. Availability:</a:t>
          </a:r>
          <a:r>
            <a:rPr lang="en-US" sz="1100" b="1" baseline="0">
              <a:latin typeface="+mn-lt"/>
            </a:rPr>
            <a:t> </a:t>
          </a:r>
          <a:r>
            <a:rPr lang="en-US" sz="1100" b="0" baseline="0">
              <a:latin typeface="+mn-lt"/>
            </a:rPr>
            <a:t>F</a:t>
          </a:r>
          <a:r>
            <a:rPr lang="en-US" sz="1100" baseline="0">
              <a:latin typeface="+mn-lt"/>
            </a:rPr>
            <a:t>raction of the year a cooling system can provide IT room air supply at ASHRAE's recommended condition. </a:t>
          </a:r>
          <a:endParaRPr lang="en-US" sz="1100" baseline="0">
            <a:solidFill>
              <a:srgbClr val="FF0000"/>
            </a:solidFill>
            <a:latin typeface="+mn-lt"/>
          </a:endParaRPr>
        </a:p>
        <a:p>
          <a:r>
            <a:rPr lang="en-US" sz="1100" b="1" baseline="0">
              <a:latin typeface="+mn-lt"/>
            </a:rPr>
            <a:t>Notes: </a:t>
          </a:r>
        </a:p>
        <a:p>
          <a:r>
            <a:rPr lang="en-US" sz="1100" baseline="0">
              <a:latin typeface="+mn-lt"/>
            </a:rPr>
            <a:t>i) For all cooling systems but Evaporative Cooling +ASE, the IT room air supply is cooled by chilled water provided by a chilled water plant. ASE and WSE are used when the reccommended IT room air condition (Temperature and humidity) is met using economizer mode.</a:t>
          </a:r>
        </a:p>
        <a:p>
          <a:r>
            <a:rPr lang="en-US" sz="1100" baseline="0">
              <a:latin typeface="+mn-lt"/>
            </a:rPr>
            <a:t>ii) For the Evaporative Cooling + ASE system, the temperature and/or humidity condition of the reccommended IT room air condition is not met for about 10% of the 8760 hours per year.</a:t>
          </a:r>
        </a:p>
        <a:p>
          <a:endParaRPr lang="en-US" sz="1100" baseline="0">
            <a:latin typeface="+mn-lt"/>
          </a:endParaRPr>
        </a:p>
        <a:p>
          <a:r>
            <a:rPr lang="en-US" sz="1100" b="1" baseline="0">
              <a:latin typeface="+mn-lt"/>
            </a:rPr>
            <a:t>2. </a:t>
          </a:r>
          <a:r>
            <a:rPr lang="en-US" sz="1100" b="1" baseline="0">
              <a:solidFill>
                <a:schemeClr val="dk1"/>
              </a:solidFill>
              <a:effectLst/>
              <a:latin typeface="+mn-lt"/>
              <a:ea typeface="+mn-ea"/>
              <a:cs typeface="+mn-cs"/>
            </a:rPr>
            <a:t>Complexity</a:t>
          </a:r>
          <a:r>
            <a:rPr lang="en-US" sz="1100" b="1" baseline="0">
              <a:latin typeface="+mn-lt"/>
            </a:rPr>
            <a:t>: </a:t>
          </a:r>
          <a:r>
            <a:rPr lang="en-US" sz="1100" b="0" baseline="0">
              <a:latin typeface="+mn-lt"/>
            </a:rPr>
            <a:t>T</a:t>
          </a:r>
          <a:r>
            <a:rPr lang="en-US" sz="1100" baseline="0">
              <a:latin typeface="+mn-lt"/>
            </a:rPr>
            <a:t>his score evaluates </a:t>
          </a:r>
          <a:r>
            <a:rPr lang="en-US" sz="1100" b="0" i="0" baseline="0">
              <a:solidFill>
                <a:schemeClr val="dk1"/>
              </a:solidFill>
              <a:effectLst/>
              <a:latin typeface="+mn-lt"/>
              <a:ea typeface="+mn-ea"/>
              <a:cs typeface="+mn-cs"/>
            </a:rPr>
            <a:t>the complexity of the cooling system based on the extent of s</a:t>
          </a:r>
          <a:r>
            <a:rPr lang="en-US" sz="1100" b="0" i="0" baseline="0">
              <a:solidFill>
                <a:schemeClr val="tx1"/>
              </a:solidFill>
              <a:effectLst/>
              <a:latin typeface="+mn-lt"/>
              <a:ea typeface="+mn-ea"/>
              <a:cs typeface="+mn-cs"/>
            </a:rPr>
            <a:t>ubsystems and thier hybrids (i.e., cooling towers, pre-evapoartors, and economization). </a:t>
          </a:r>
          <a:r>
            <a:rPr lang="en-US" sz="1100" b="0" i="0" baseline="0">
              <a:solidFill>
                <a:schemeClr val="dk1"/>
              </a:solidFill>
              <a:effectLst/>
              <a:latin typeface="+mn-lt"/>
              <a:ea typeface="+mn-ea"/>
              <a:cs typeface="+mn-cs"/>
            </a:rPr>
            <a:t>The more complex the system, the lower the score</a:t>
          </a:r>
          <a:r>
            <a:rPr lang="en-US" sz="1100" baseline="0">
              <a:latin typeface="+mn-lt"/>
            </a:rPr>
            <a:t>. Air-cooled chiller and evaporative cooling systems are considered the least complex as they do not involve a subsystem or hybrid.</a:t>
          </a:r>
        </a:p>
        <a:p>
          <a:r>
            <a:rPr lang="en-US" sz="1100" b="1" baseline="0">
              <a:latin typeface="+mn-lt"/>
            </a:rPr>
            <a:t>Notes: </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i) WSE: -1</a:t>
          </a:r>
          <a:endParaRPr lang="en-US">
            <a:effectLst/>
          </a:endParaRPr>
        </a:p>
        <a:p>
          <a:r>
            <a:rPr lang="en-US" sz="1100" b="0" i="0" baseline="0">
              <a:solidFill>
                <a:schemeClr val="dk1"/>
              </a:solidFill>
              <a:effectLst/>
              <a:latin typeface="+mn-lt"/>
              <a:ea typeface="+mn-ea"/>
              <a:cs typeface="+mn-cs"/>
            </a:rPr>
            <a:t>ii) ASE: -2</a:t>
          </a:r>
        </a:p>
        <a:p>
          <a:r>
            <a:rPr lang="en-US" sz="1100" b="0" i="0" baseline="0">
              <a:solidFill>
                <a:schemeClr val="dk1"/>
              </a:solidFill>
              <a:effectLst/>
              <a:latin typeface="+mn-lt"/>
              <a:ea typeface="+mn-ea"/>
              <a:cs typeface="+mn-cs"/>
            </a:rPr>
            <a:t>iii) Pre-evaporative cooling effect: -1</a:t>
          </a:r>
          <a:endParaRPr lang="en-US">
            <a:effectLst/>
          </a:endParaRPr>
        </a:p>
        <a:p>
          <a:r>
            <a:rPr lang="en-US" sz="1100" b="0" i="0" baseline="0">
              <a:solidFill>
                <a:schemeClr val="dk1"/>
              </a:solidFill>
              <a:effectLst/>
              <a:latin typeface="+mn-lt"/>
              <a:ea typeface="+mn-ea"/>
              <a:cs typeface="+mn-cs"/>
            </a:rPr>
            <a:t>iv) Cooling tower: -1.5</a:t>
          </a:r>
          <a:endParaRPr lang="en-US">
            <a:effectLst/>
          </a:endParaRPr>
        </a:p>
        <a:p>
          <a:endParaRPr lang="en-US" sz="1100" baseline="0">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tx1"/>
              </a:solidFill>
              <a:effectLst/>
              <a:latin typeface="+mn-lt"/>
              <a:ea typeface="+mn-ea"/>
              <a:cs typeface="+mn-cs"/>
            </a:rPr>
            <a:t>3. Fluctuation </a:t>
          </a:r>
          <a:r>
            <a:rPr lang="en-US" sz="1100" b="1" baseline="0">
              <a:solidFill>
                <a:schemeClr val="dk1"/>
              </a:solidFill>
              <a:effectLst/>
              <a:latin typeface="+mn-lt"/>
              <a:ea typeface="+mn-ea"/>
              <a:cs typeface="+mn-cs"/>
            </a:rPr>
            <a:t>of IT Room Air Supply Affected by Outdoor Condition: </a:t>
          </a:r>
          <a:r>
            <a:rPr lang="en-US" sz="1100" b="0" baseline="0">
              <a:solidFill>
                <a:schemeClr val="dk1"/>
              </a:solidFill>
              <a:effectLst/>
              <a:latin typeface="+mn-lt"/>
              <a:ea typeface="+mn-ea"/>
              <a:cs typeface="+mn-cs"/>
            </a:rPr>
            <a:t>This score is indicative of the affect that the outdoor condition has on the cooling system performance, regardless of energy and water use, and </a:t>
          </a:r>
          <a:r>
            <a:rPr lang="en-US" sz="1100" b="0" i="0" baseline="0">
              <a:solidFill>
                <a:schemeClr val="dk1"/>
              </a:solidFill>
              <a:effectLst/>
              <a:latin typeface="+mn-lt"/>
              <a:ea typeface="+mn-ea"/>
              <a:cs typeface="+mn-cs"/>
            </a:rPr>
            <a:t>how accurately the IT room air condition can be controlled.</a:t>
          </a: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ysClr val="windowText" lastClr="000000"/>
              </a:solidFill>
              <a:effectLst/>
              <a:latin typeface="+mn-lt"/>
              <a:ea typeface="+mn-ea"/>
              <a:cs typeface="+mn-cs"/>
            </a:rPr>
            <a:t>Notes: </a:t>
          </a:r>
          <a:endParaRPr lang="en-US">
            <a:solidFill>
              <a:sysClr val="windowText" lastClr="000000"/>
            </a:solidFill>
            <a:effectLst/>
            <a:latin typeface="+mn-lt"/>
          </a:endParaRPr>
        </a:p>
        <a:p>
          <a:r>
            <a:rPr lang="en-US" sz="1100" baseline="0">
              <a:solidFill>
                <a:sysClr val="windowText" lastClr="000000"/>
              </a:solidFill>
              <a:effectLst/>
              <a:latin typeface="+mn-lt"/>
              <a:ea typeface="+mn-ea"/>
              <a:cs typeface="+mn-cs"/>
            </a:rPr>
            <a:t>i) Outdoor temperature and humidity effect on ASE: -1.5</a:t>
          </a:r>
          <a:endParaRPr lang="en-US">
            <a:solidFill>
              <a:sysClr val="windowText" lastClr="000000"/>
            </a:solidFill>
            <a:effectLst/>
            <a:latin typeface="+mn-lt"/>
          </a:endParaRPr>
        </a:p>
        <a:p>
          <a:r>
            <a:rPr lang="en-US" sz="1100" baseline="0">
              <a:solidFill>
                <a:sysClr val="windowText" lastClr="000000"/>
              </a:solidFill>
              <a:effectLst/>
              <a:latin typeface="+mn-lt"/>
              <a:ea typeface="+mn-ea"/>
              <a:cs typeface="+mn-cs"/>
            </a:rPr>
            <a:t>ii) Outdoor </a:t>
          </a:r>
          <a:r>
            <a:rPr lang="en-US" sz="1100" baseline="0">
              <a:solidFill>
                <a:schemeClr val="dk1"/>
              </a:solidFill>
              <a:effectLst/>
              <a:latin typeface="+mn-lt"/>
              <a:ea typeface="+mn-ea"/>
              <a:cs typeface="+mn-cs"/>
            </a:rPr>
            <a:t>temperature</a:t>
          </a:r>
          <a:r>
            <a:rPr lang="en-US" sz="1100" baseline="0">
              <a:solidFill>
                <a:sysClr val="windowText" lastClr="000000"/>
              </a:solidFill>
              <a:effectLst/>
              <a:latin typeface="+mn-lt"/>
              <a:ea typeface="+mn-ea"/>
              <a:cs typeface="+mn-cs"/>
            </a:rPr>
            <a:t> and humidity effect on WSE: -1</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iv) Evaporative cooling + ASE  due to lower control in humid seasons: -1.5</a:t>
          </a:r>
          <a:endParaRPr lang="en-US">
            <a:effectLst/>
          </a:endParaRPr>
        </a:p>
        <a:p>
          <a:endParaRPr lang="en-US" sz="1100" b="0" i="0" u="none" strike="noStrike" baseline="0">
            <a:solidFill>
              <a:sysClr val="windowText" lastClr="000000"/>
            </a:solidFill>
            <a:effectLst/>
            <a:latin typeface="+mn-lt"/>
            <a:ea typeface="+mn-ea"/>
            <a:cs typeface="+mn-cs"/>
          </a:endParaRPr>
        </a:p>
        <a:p>
          <a:r>
            <a:rPr lang="en-US" sz="1100" b="1" i="0" u="none" strike="noStrike" baseline="0">
              <a:solidFill>
                <a:schemeClr val="dk1"/>
              </a:solidFill>
              <a:effectLst/>
              <a:latin typeface="+mn-lt"/>
              <a:ea typeface="+mn-ea"/>
              <a:cs typeface="+mn-cs"/>
            </a:rPr>
            <a:t>4. Lifetime: </a:t>
          </a:r>
          <a:r>
            <a:rPr lang="en-US" sz="1100" b="0" i="0" u="none" strike="noStrike" baseline="0">
              <a:solidFill>
                <a:schemeClr val="dk1"/>
              </a:solidFill>
              <a:effectLst/>
              <a:latin typeface="+mn-lt"/>
              <a:ea typeface="+mn-ea"/>
              <a:cs typeface="+mn-cs"/>
            </a:rPr>
            <a:t>longer lifetime the higher reliability </a:t>
          </a:r>
        </a:p>
        <a:p>
          <a:r>
            <a:rPr lang="en-US" sz="1100" b="1" baseline="0">
              <a:solidFill>
                <a:schemeClr val="dk1"/>
              </a:solidFill>
              <a:effectLst/>
              <a:latin typeface="+mn-lt"/>
              <a:ea typeface="+mn-ea"/>
              <a:cs typeface="+mn-cs"/>
            </a:rPr>
            <a:t>Notes: </a:t>
          </a:r>
          <a:endParaRPr lang="en-US">
            <a:effectLst/>
            <a:latin typeface="+mn-lt"/>
          </a:endParaRPr>
        </a:p>
        <a:p>
          <a:r>
            <a:rPr lang="en-US" sz="1100" b="0" i="0" u="none" strike="noStrike" baseline="0">
              <a:solidFill>
                <a:schemeClr val="tx1"/>
              </a:solidFill>
              <a:effectLst/>
              <a:latin typeface="+mn-lt"/>
              <a:ea typeface="+mn-ea"/>
              <a:cs typeface="+mn-cs"/>
            </a:rPr>
            <a:t>i) Air-cooled chillers mean lifetime is 15-20 years</a:t>
          </a:r>
          <a:r>
            <a:rPr lang="en-US" sz="1100" b="0" i="0" u="none" strike="noStrike" baseline="30000">
              <a:solidFill>
                <a:schemeClr val="tx1"/>
              </a:solidFill>
              <a:effectLst/>
              <a:latin typeface="+mn-lt"/>
              <a:ea typeface="+mn-ea"/>
              <a:cs typeface="+mn-cs"/>
            </a:rPr>
            <a:t>1</a:t>
          </a:r>
          <a:r>
            <a:rPr lang="en-US" sz="1100" b="0" i="0" u="none" strike="noStrike" baseline="0">
              <a:solidFill>
                <a:schemeClr val="tx1"/>
              </a:solidFill>
              <a:effectLst/>
              <a:latin typeface="+mn-lt"/>
              <a:ea typeface="+mn-ea"/>
              <a:cs typeface="+mn-cs"/>
            </a:rPr>
            <a:t>: -3</a:t>
          </a:r>
        </a:p>
        <a:p>
          <a:r>
            <a:rPr lang="en-US" sz="1100" b="0" i="0" u="none" strike="noStrike" baseline="0">
              <a:solidFill>
                <a:schemeClr val="tx1"/>
              </a:solidFill>
              <a:effectLst/>
              <a:latin typeface="+mn-lt"/>
              <a:ea typeface="+mn-ea"/>
              <a:cs typeface="+mn-cs"/>
            </a:rPr>
            <a:t>ii) Water-cooled chillers mean lifetime is about 25-30 years</a:t>
          </a:r>
          <a:r>
            <a:rPr lang="en-US" sz="1100" b="0" i="0" u="none" strike="noStrike" baseline="30000">
              <a:solidFill>
                <a:schemeClr val="tx1"/>
              </a:solidFill>
              <a:effectLst/>
              <a:latin typeface="+mn-lt"/>
              <a:ea typeface="+mn-ea"/>
              <a:cs typeface="+mn-cs"/>
            </a:rPr>
            <a:t>1</a:t>
          </a:r>
          <a:r>
            <a:rPr lang="en-US" sz="1100" b="0" i="0" u="none" strike="noStrike" baseline="0">
              <a:solidFill>
                <a:schemeClr val="tx1"/>
              </a:solidFill>
              <a:effectLst/>
              <a:latin typeface="+mn-lt"/>
              <a:ea typeface="+mn-ea"/>
              <a:cs typeface="+mn-cs"/>
            </a:rPr>
            <a:t>: baseline</a:t>
          </a:r>
        </a:p>
        <a:p>
          <a:r>
            <a:rPr lang="en-US" sz="1100" b="0" i="0" u="none" strike="noStrike" baseline="0">
              <a:solidFill>
                <a:schemeClr val="tx1"/>
              </a:solidFill>
              <a:effectLst/>
              <a:latin typeface="+mn-lt"/>
              <a:ea typeface="+mn-ea"/>
              <a:cs typeface="+mn-cs"/>
            </a:rPr>
            <a:t>iii) Cooling tower lifetime is 15-20 years</a:t>
          </a:r>
          <a:r>
            <a:rPr lang="en-US" sz="1100" b="0" i="0" u="none" strike="noStrike" baseline="30000">
              <a:solidFill>
                <a:schemeClr val="tx1"/>
              </a:solidFill>
              <a:effectLst/>
              <a:latin typeface="+mn-lt"/>
              <a:ea typeface="+mn-ea"/>
              <a:cs typeface="+mn-cs"/>
            </a:rPr>
            <a:t>2</a:t>
          </a:r>
          <a:r>
            <a:rPr lang="en-US" sz="1100" b="0" i="0" u="none" strike="noStrike" baseline="0">
              <a:solidFill>
                <a:schemeClr val="tx1"/>
              </a:solidFill>
              <a:effectLst/>
              <a:latin typeface="+mn-lt"/>
              <a:ea typeface="+mn-ea"/>
              <a:cs typeface="+mn-cs"/>
            </a:rPr>
            <a:t>: -1.5</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iv) Effect of ASE air filters on lifetime: -0.25</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v) Effect of evaporative pads on lifetime: -0.5</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iv) Effect of WSE heat exchangers on lifetime: -0.25</a:t>
          </a:r>
          <a:endParaRPr lang="en-US">
            <a:effectLst/>
          </a:endParaRPr>
        </a:p>
        <a:p>
          <a:r>
            <a:rPr lang="en-US" sz="1100" b="0" i="0" u="none" strike="noStrike" baseline="30000">
              <a:solidFill>
                <a:schemeClr val="dk1"/>
              </a:solidFill>
              <a:effectLst/>
              <a:latin typeface="+mn-lt"/>
              <a:ea typeface="+mn-ea"/>
              <a:cs typeface="+mn-cs"/>
            </a:rPr>
            <a:t>1</a:t>
          </a:r>
          <a:r>
            <a:rPr lang="en-US" sz="1100" b="0" i="0" u="none" strike="noStrike" baseline="0">
              <a:solidFill>
                <a:schemeClr val="dk1"/>
              </a:solidFill>
              <a:effectLst/>
              <a:latin typeface="+mn-lt"/>
              <a:ea typeface="+mn-ea"/>
              <a:cs typeface="+mn-cs"/>
            </a:rPr>
            <a:t>Reference: </a:t>
          </a:r>
          <a:r>
            <a:rPr lang="en-US" sz="1100" u="sng">
              <a:solidFill>
                <a:schemeClr val="dk1"/>
              </a:solidFill>
              <a:effectLst/>
              <a:latin typeface="+mn-lt"/>
              <a:ea typeface="+mn-ea"/>
              <a:cs typeface="+mn-cs"/>
              <a:hlinkClick xmlns:r="http://schemas.openxmlformats.org/officeDocument/2006/relationships" r:id=""/>
            </a:rPr>
            <a:t>https://www.johnsoncontrols.com/campaigns/chiller-life-cycle#:~:text=According%20to%20Consulting%2DSpecifying%20Engineer,expectancy%20of%2015%2D20%20years</a:t>
          </a:r>
          <a:r>
            <a:rPr lang="en-US" sz="1100">
              <a:solidFill>
                <a:schemeClr val="dk1"/>
              </a:solidFill>
              <a:effectLst/>
              <a:latin typeface="+mn-lt"/>
              <a:ea typeface="+mn-ea"/>
              <a:cs typeface="+mn-cs"/>
            </a:rPr>
            <a:t>.</a:t>
          </a:r>
        </a:p>
        <a:p>
          <a:r>
            <a:rPr lang="en-US" sz="1100" b="0" i="0" baseline="30000">
              <a:solidFill>
                <a:schemeClr val="dk1"/>
              </a:solidFill>
              <a:effectLst/>
              <a:latin typeface="+mn-lt"/>
              <a:ea typeface="+mn-ea"/>
              <a:cs typeface="+mn-cs"/>
            </a:rPr>
            <a:t>2</a:t>
          </a:r>
          <a:r>
            <a:rPr lang="en-US" sz="1100" b="0" i="0" baseline="0">
              <a:solidFill>
                <a:schemeClr val="dk1"/>
              </a:solidFill>
              <a:effectLst/>
              <a:latin typeface="+mn-lt"/>
              <a:ea typeface="+mn-ea"/>
              <a:cs typeface="+mn-cs"/>
            </a:rPr>
            <a:t>Reference: </a:t>
          </a:r>
          <a:r>
            <a:rPr lang="en-US" sz="1100" u="sng">
              <a:solidFill>
                <a:schemeClr val="dk1"/>
              </a:solidFill>
              <a:effectLst/>
              <a:latin typeface="+mn-lt"/>
              <a:ea typeface="+mn-ea"/>
              <a:cs typeface="+mn-cs"/>
              <a:hlinkClick xmlns:r="http://schemas.openxmlformats.org/officeDocument/2006/relationships" r:id=""/>
            </a:rPr>
            <a:t>https://www.bondwater.com/cooling-tower-refurbishing-vs-the-cost-of-tower-replacement/#:~:text=Cooling%20Tower%20Replacement%20can%20be,to%20be%20rebuilt%20or%20replaced</a:t>
          </a:r>
          <a:r>
            <a:rPr lang="en-US" sz="1100">
              <a:solidFill>
                <a:schemeClr val="dk1"/>
              </a:solidFill>
              <a:effectLst/>
              <a:latin typeface="+mn-lt"/>
              <a:ea typeface="+mn-ea"/>
              <a:cs typeface="+mn-cs"/>
            </a:rPr>
            <a:t>.</a:t>
          </a:r>
          <a:endParaRPr lang="en-US" sz="1100" b="0" i="0" u="none" strike="noStrike" baseline="0">
            <a:solidFill>
              <a:schemeClr val="dk1"/>
            </a:solidFill>
            <a:effectLst/>
            <a:latin typeface="+mn-lt"/>
            <a:ea typeface="+mn-ea"/>
            <a:cs typeface="+mn-cs"/>
          </a:endParaRPr>
        </a:p>
        <a:p>
          <a:endParaRPr lang="en-US" sz="1100" b="0" i="0" u="none" strike="noStrike" baseline="0">
            <a:solidFill>
              <a:schemeClr val="dk1"/>
            </a:solidFill>
            <a:effectLst/>
            <a:latin typeface="+mn-lt"/>
            <a:ea typeface="+mn-ea"/>
            <a:cs typeface="+mn-cs"/>
          </a:endParaRPr>
        </a:p>
        <a:p>
          <a:r>
            <a:rPr lang="en-US" sz="1100" b="1" i="0" baseline="0">
              <a:solidFill>
                <a:schemeClr val="dk1"/>
              </a:solidFill>
              <a:effectLst/>
              <a:latin typeface="+mn-lt"/>
              <a:ea typeface="+mn-ea"/>
              <a:cs typeface="+mn-cs"/>
            </a:rPr>
            <a:t>5. IT Room Air Contamination: </a:t>
          </a:r>
          <a:r>
            <a:rPr lang="en-US" sz="1100" b="0" i="0" baseline="0">
              <a:solidFill>
                <a:schemeClr val="dk1"/>
              </a:solidFill>
              <a:effectLst/>
              <a:latin typeface="+mn-lt"/>
              <a:ea typeface="+mn-ea"/>
              <a:cs typeface="+mn-cs"/>
            </a:rPr>
            <a:t>How much the IT room supply air is exposed to the contaminations.</a:t>
          </a:r>
          <a:endParaRPr lang="en-US" b="0">
            <a:effectLst/>
            <a:latin typeface="+mn-lt"/>
          </a:endParaRPr>
        </a:p>
        <a:p>
          <a:pPr eaLnBrk="1" fontAlgn="auto" latinLnBrk="0" hangingPunct="1"/>
          <a:r>
            <a:rPr lang="en-US" sz="1100" b="1" baseline="0">
              <a:solidFill>
                <a:schemeClr val="dk1"/>
              </a:solidFill>
              <a:effectLst/>
              <a:latin typeface="+mn-lt"/>
              <a:ea typeface="+mn-ea"/>
              <a:cs typeface="+mn-cs"/>
            </a:rPr>
            <a:t>Notes: </a:t>
          </a:r>
          <a:endParaRPr lang="en-US">
            <a:effectLst/>
            <a:latin typeface="+mn-lt"/>
          </a:endParaRPr>
        </a:p>
        <a:p>
          <a:r>
            <a:rPr lang="en-US" sz="1100" b="0" i="0" baseline="0">
              <a:solidFill>
                <a:sysClr val="windowText" lastClr="000000"/>
              </a:solidFill>
              <a:effectLst/>
              <a:latin typeface="+mn-lt"/>
              <a:ea typeface="+mn-ea"/>
              <a:cs typeface="+mn-cs"/>
            </a:rPr>
            <a:t>i) If ASE is used, the IT room is highly exposed to the outdoor contamination. Therefore, the score is the minimum (8).</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ysClr val="windowText" lastClr="000000"/>
              </a:solidFill>
              <a:effectLst/>
              <a:latin typeface="+mn-lt"/>
              <a:ea typeface="+mn-ea"/>
              <a:cs typeface="+mn-cs"/>
            </a:rPr>
            <a:t>ii) If the cooling system is not integrated with ASE, the IT room is not exposed to the outdoor contamination. Therefore, the score is the minimum (10).</a:t>
          </a:r>
          <a:endParaRPr lang="en-US">
            <a:solidFill>
              <a:sysClr val="windowText" lastClr="000000"/>
            </a:solidFill>
            <a:effectLst/>
            <a:latin typeface="+mn-lt"/>
          </a:endParaRPr>
        </a:p>
        <a:p>
          <a:endParaRPr lang="en-US">
            <a:effectLst/>
            <a:latin typeface="+mn-l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469899</xdr:colOff>
      <xdr:row>13</xdr:row>
      <xdr:rowOff>107949</xdr:rowOff>
    </xdr:from>
    <xdr:to>
      <xdr:col>10</xdr:col>
      <xdr:colOff>0</xdr:colOff>
      <xdr:row>96</xdr:row>
      <xdr:rowOff>123825</xdr:rowOff>
    </xdr:to>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085849" y="3359149"/>
              <a:ext cx="11042651" cy="15300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atin typeface="+mn-lt"/>
                </a:rPr>
                <a:t>Note: </a:t>
              </a:r>
              <a:r>
                <a:rPr lang="en-US" sz="1100" b="0">
                  <a:latin typeface="+mn-lt"/>
                </a:rPr>
                <a:t>For</a:t>
              </a:r>
              <a:r>
                <a:rPr lang="en-US" sz="1100" b="0" baseline="0">
                  <a:latin typeface="+mn-lt"/>
                </a:rPr>
                <a:t> each cooling system the number and frequency of maintenance actions were listed below. A score was also assigned for each action (higher score means more severe action). Then for each cooling system, the overall maintenance score was calculated based on following formula. </a:t>
              </a:r>
              <a14:m>
                <m:oMath xmlns:m="http://schemas.openxmlformats.org/officeDocument/2006/math">
                  <m:r>
                    <a:rPr lang="en-US" sz="1100" b="0" i="1" baseline="0">
                      <a:latin typeface="Cambria Math" panose="02040503050406030204" pitchFamily="18" charset="0"/>
                      <a:ea typeface="Cambria Math" panose="02040503050406030204" pitchFamily="18" charset="0"/>
                    </a:rPr>
                    <m:t>𝑂𝑣𝑒𝑟𝑎𝑙𝑙</m:t>
                  </m:r>
                  <m:r>
                    <a:rPr lang="en-US" sz="1100" b="0" i="1" baseline="0">
                      <a:latin typeface="Cambria Math" panose="02040503050406030204" pitchFamily="18" charset="0"/>
                      <a:ea typeface="Cambria Math" panose="02040503050406030204" pitchFamily="18" charset="0"/>
                    </a:rPr>
                    <m:t> </m:t>
                  </m:r>
                  <m:r>
                    <a:rPr lang="en-US" sz="1100" b="0" i="1" baseline="0">
                      <a:latin typeface="Cambria Math" panose="02040503050406030204" pitchFamily="18" charset="0"/>
                      <a:ea typeface="Cambria Math" panose="02040503050406030204" pitchFamily="18" charset="0"/>
                    </a:rPr>
                    <m:t>𝑀𝑎𝑖𝑛𝑡𝑒𝑛𝑎𝑛𝑐𝑒</m:t>
                  </m:r>
                  <m:r>
                    <a:rPr lang="en-US" sz="1100" b="0" i="1" baseline="0">
                      <a:latin typeface="Cambria Math" panose="02040503050406030204" pitchFamily="18" charset="0"/>
                      <a:ea typeface="Cambria Math" panose="02040503050406030204" pitchFamily="18" charset="0"/>
                    </a:rPr>
                    <m:t> </m:t>
                  </m:r>
                  <m:r>
                    <a:rPr lang="en-US" sz="1100" b="0" i="1" baseline="0">
                      <a:latin typeface="Cambria Math" panose="02040503050406030204" pitchFamily="18" charset="0"/>
                      <a:ea typeface="Cambria Math" panose="02040503050406030204" pitchFamily="18" charset="0"/>
                    </a:rPr>
                    <m:t>𝑆𝑐𝑜𝑟𝑒</m:t>
                  </m:r>
                  <m:r>
                    <a:rPr lang="en-US" sz="1100" b="0" i="1" baseline="0">
                      <a:latin typeface="Cambria Math" panose="02040503050406030204" pitchFamily="18" charset="0"/>
                      <a:ea typeface="Cambria Math" panose="02040503050406030204" pitchFamily="18" charset="0"/>
                    </a:rPr>
                    <m:t>=</m:t>
                  </m:r>
                  <m:nary>
                    <m:naryPr>
                      <m:chr m:val="∑"/>
                      <m:subHide m:val="on"/>
                      <m:supHide m:val="on"/>
                      <m:ctrlPr>
                        <a:rPr lang="en-US" sz="1100" b="0" i="1" baseline="0">
                          <a:latin typeface="Cambria Math" panose="02040503050406030204" pitchFamily="18" charset="0"/>
                          <a:ea typeface="Cambria Math" panose="02040503050406030204" pitchFamily="18" charset="0"/>
                        </a:rPr>
                      </m:ctrlPr>
                    </m:naryPr>
                    <m:sub/>
                    <m:sup/>
                    <m:e>
                      <m:d>
                        <m:dPr>
                          <m:ctrlPr>
                            <a:rPr lang="en-US" sz="1100" b="0" i="1" baseline="0">
                              <a:latin typeface="Cambria Math" panose="02040503050406030204" pitchFamily="18" charset="0"/>
                              <a:ea typeface="Cambria Math" panose="02040503050406030204" pitchFamily="18" charset="0"/>
                            </a:rPr>
                          </m:ctrlPr>
                        </m:dPr>
                        <m:e>
                          <m:r>
                            <a:rPr lang="en-US" sz="1100" b="0" i="1" baseline="0">
                              <a:latin typeface="Cambria Math" panose="02040503050406030204" pitchFamily="18" charset="0"/>
                              <a:ea typeface="Cambria Math" panose="02040503050406030204" pitchFamily="18" charset="0"/>
                            </a:rPr>
                            <m:t>𝑛𝑢𝑚𝑏𝑒𝑟</m:t>
                          </m:r>
                          <m:r>
                            <a:rPr lang="en-US" sz="1100" b="0" i="1" baseline="0">
                              <a:latin typeface="Cambria Math" panose="02040503050406030204" pitchFamily="18" charset="0"/>
                              <a:ea typeface="Cambria Math" panose="02040503050406030204" pitchFamily="18" charset="0"/>
                            </a:rPr>
                            <m:t> </m:t>
                          </m:r>
                          <m:r>
                            <a:rPr lang="en-US" sz="1100" b="0" i="1" baseline="0">
                              <a:latin typeface="Cambria Math" panose="02040503050406030204" pitchFamily="18" charset="0"/>
                              <a:ea typeface="Cambria Math" panose="02040503050406030204" pitchFamily="18" charset="0"/>
                            </a:rPr>
                            <m:t>𝑜𝑓</m:t>
                          </m:r>
                          <m:r>
                            <a:rPr lang="en-US" sz="1100" b="0" i="1" baseline="0">
                              <a:latin typeface="Cambria Math" panose="02040503050406030204" pitchFamily="18" charset="0"/>
                              <a:ea typeface="Cambria Math" panose="02040503050406030204" pitchFamily="18" charset="0"/>
                            </a:rPr>
                            <m:t> </m:t>
                          </m:r>
                          <m:r>
                            <a:rPr lang="en-US" sz="1100" b="0" i="1" baseline="0">
                              <a:latin typeface="Cambria Math" panose="02040503050406030204" pitchFamily="18" charset="0"/>
                              <a:ea typeface="Cambria Math" panose="02040503050406030204" pitchFamily="18" charset="0"/>
                            </a:rPr>
                            <m:t>𝑎𝑐𝑡𝑖𝑜𝑛</m:t>
                          </m:r>
                          <m:r>
                            <a:rPr lang="en-US" sz="1100" b="0" i="1" baseline="0">
                              <a:latin typeface="Cambria Math" panose="02040503050406030204" pitchFamily="18" charset="0"/>
                              <a:ea typeface="Cambria Math" panose="02040503050406030204" pitchFamily="18" charset="0"/>
                            </a:rPr>
                            <m:t>×</m:t>
                          </m:r>
                          <m:r>
                            <a:rPr lang="en-US" sz="1100" b="0" i="1" baseline="0">
                              <a:latin typeface="Cambria Math" panose="02040503050406030204" pitchFamily="18" charset="0"/>
                              <a:ea typeface="Cambria Math" panose="02040503050406030204" pitchFamily="18" charset="0"/>
                            </a:rPr>
                            <m:t>𝑎𝑐𝑡𝑖𝑜𝑛</m:t>
                          </m:r>
                          <m:r>
                            <a:rPr lang="en-US" sz="1100" b="0" i="1" baseline="0">
                              <a:latin typeface="Cambria Math" panose="02040503050406030204" pitchFamily="18" charset="0"/>
                              <a:ea typeface="Cambria Math" panose="02040503050406030204" pitchFamily="18" charset="0"/>
                            </a:rPr>
                            <m:t> </m:t>
                          </m:r>
                          <m:r>
                            <a:rPr lang="en-US" sz="1100" b="0" i="1" baseline="0">
                              <a:latin typeface="Cambria Math" panose="02040503050406030204" pitchFamily="18" charset="0"/>
                              <a:ea typeface="Cambria Math" panose="02040503050406030204" pitchFamily="18" charset="0"/>
                            </a:rPr>
                            <m:t>𝑤𝑒𝑖𝑔h𝑡</m:t>
                          </m:r>
                        </m:e>
                      </m:d>
                    </m:e>
                  </m:nary>
                </m:oMath>
              </a14:m>
              <a:r>
                <a:rPr lang="en-US" sz="1100" b="0" baseline="0">
                  <a:latin typeface="+mn-lt"/>
                </a:rPr>
                <a:t> </a:t>
              </a:r>
              <a:endParaRPr lang="en-US" sz="1100" b="0">
                <a:latin typeface="+mn-lt"/>
              </a:endParaRPr>
            </a:p>
            <a:p>
              <a:endParaRPr lang="en-US" sz="1100" b="1">
                <a:latin typeface="+mn-lt"/>
              </a:endParaRPr>
            </a:p>
            <a:p>
              <a:r>
                <a:rPr lang="en-US" sz="1100" b="1">
                  <a:latin typeface="+mn-lt"/>
                </a:rPr>
                <a:t>Note:</a:t>
              </a:r>
              <a:r>
                <a:rPr lang="en-US" sz="1100" b="1" baseline="0">
                  <a:latin typeface="+mn-lt"/>
                </a:rPr>
                <a:t> The higher maintenance score will negatively affect the rank of cooling system in MCDST. </a:t>
              </a:r>
            </a:p>
            <a:p>
              <a:r>
                <a:rPr lang="en-US" sz="1100" b="1" baseline="0">
                  <a:latin typeface="+mn-lt"/>
                </a:rPr>
                <a:t>Note: The maintenance actions for chillers, cooling tower, and air-side economizer are listed with details in the reference tabs; however, for evaporative cooling and water-side economizer there is no such a list of actions. So for pre-cooled air-cooled chiller, water-side economizer, and evaporative cooling systems I listed the actions based on available material and my thoughts. Please see the next sheets and cited references below.</a:t>
              </a:r>
              <a:endParaRPr lang="en-US" sz="1100" b="1">
                <a:latin typeface="+mn-lt"/>
              </a:endParaRPr>
            </a:p>
            <a:p>
              <a:endParaRPr lang="en-US" sz="1100" b="1">
                <a:latin typeface="+mn-lt"/>
              </a:endParaRPr>
            </a:p>
            <a:p>
              <a:r>
                <a:rPr lang="en-US" sz="1100" b="1">
                  <a:solidFill>
                    <a:schemeClr val="accent1">
                      <a:lumMod val="75000"/>
                    </a:schemeClr>
                  </a:solidFill>
                  <a:latin typeface="+mn-lt"/>
                </a:rPr>
                <a:t>1. Maintenance Actions Scores</a:t>
              </a:r>
            </a:p>
            <a:p>
              <a:r>
                <a:rPr lang="en-US" sz="1100" b="0">
                  <a:solidFill>
                    <a:schemeClr val="accent1">
                      <a:lumMod val="75000"/>
                    </a:schemeClr>
                  </a:solidFill>
                  <a:latin typeface="+mn-lt"/>
                </a:rPr>
                <a:t>Annual Actions: 5</a:t>
              </a:r>
            </a:p>
            <a:p>
              <a:r>
                <a:rPr lang="en-US" sz="1100" b="0">
                  <a:solidFill>
                    <a:schemeClr val="accent1">
                      <a:lumMod val="75000"/>
                    </a:schemeClr>
                  </a:solidFill>
                  <a:latin typeface="+mn-lt"/>
                </a:rPr>
                <a:t>Semi-Annual: 4</a:t>
              </a:r>
            </a:p>
            <a:p>
              <a:r>
                <a:rPr lang="en-US" sz="1100" b="0">
                  <a:solidFill>
                    <a:schemeClr val="accent1">
                      <a:lumMod val="75000"/>
                    </a:schemeClr>
                  </a:solidFill>
                  <a:latin typeface="+mn-lt"/>
                </a:rPr>
                <a:t>Monthly:</a:t>
              </a:r>
              <a:r>
                <a:rPr lang="en-US" sz="1100" b="0" baseline="0">
                  <a:solidFill>
                    <a:schemeClr val="accent1">
                      <a:lumMod val="75000"/>
                    </a:schemeClr>
                  </a:solidFill>
                  <a:latin typeface="+mn-lt"/>
                </a:rPr>
                <a:t> 3</a:t>
              </a:r>
            </a:p>
            <a:p>
              <a:r>
                <a:rPr lang="en-US" sz="1100" b="0" baseline="0">
                  <a:solidFill>
                    <a:schemeClr val="accent1">
                      <a:lumMod val="75000"/>
                    </a:schemeClr>
                  </a:solidFill>
                  <a:latin typeface="+mn-lt"/>
                </a:rPr>
                <a:t>Weekly: 2</a:t>
              </a:r>
            </a:p>
            <a:p>
              <a:r>
                <a:rPr lang="en-US" sz="1100" b="0" baseline="0">
                  <a:solidFill>
                    <a:schemeClr val="accent1">
                      <a:lumMod val="75000"/>
                    </a:schemeClr>
                  </a:solidFill>
                  <a:latin typeface="+mn-lt"/>
                </a:rPr>
                <a:t>Daily: 1</a:t>
              </a:r>
              <a:endParaRPr lang="en-US" sz="1100" b="0">
                <a:solidFill>
                  <a:schemeClr val="accent1">
                    <a:lumMod val="75000"/>
                  </a:schemeClr>
                </a:solidFill>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accent1">
                      <a:lumMod val="75000"/>
                    </a:schemeClr>
                  </a:solidFill>
                  <a:effectLst/>
                  <a:latin typeface="+mn-lt"/>
                  <a:ea typeface="+mn-ea"/>
                  <a:cs typeface="+mn-cs"/>
                </a:rPr>
                <a:t>Water Treatment Requirement: 10</a:t>
              </a:r>
              <a:endParaRPr lang="en-US" b="0">
                <a:solidFill>
                  <a:schemeClr val="accent1">
                    <a:lumMod val="75000"/>
                  </a:schemeClr>
                </a:solidFill>
                <a:effectLst/>
                <a:latin typeface="+mn-lt"/>
              </a:endParaRPr>
            </a:p>
            <a:p>
              <a:endParaRPr lang="en-US" sz="1100" b="1">
                <a:latin typeface="+mn-lt"/>
              </a:endParaRPr>
            </a:p>
            <a:p>
              <a:r>
                <a:rPr lang="en-US" sz="1100" b="1" baseline="0">
                  <a:solidFill>
                    <a:schemeClr val="dk1"/>
                  </a:solidFill>
                  <a:effectLst/>
                  <a:latin typeface="+mn-lt"/>
                  <a:ea typeface="+mn-ea"/>
                  <a:cs typeface="+mn-cs"/>
                </a:rPr>
                <a:t>Number of Maintenance Actions for a Chiller</a:t>
              </a:r>
              <a:r>
                <a:rPr lang="en-US" sz="1100" b="1" baseline="30000">
                  <a:solidFill>
                    <a:schemeClr val="dk1"/>
                  </a:solidFill>
                  <a:effectLst/>
                  <a:latin typeface="+mn-lt"/>
                  <a:ea typeface="+mn-ea"/>
                  <a:cs typeface="+mn-cs"/>
                </a:rPr>
                <a:t>1</a:t>
              </a:r>
              <a:r>
                <a:rPr lang="en-US" sz="1100" b="1" baseline="0">
                  <a:solidFill>
                    <a:schemeClr val="dk1"/>
                  </a:solidFill>
                  <a:effectLst/>
                  <a:latin typeface="+mn-lt"/>
                  <a:ea typeface="+mn-ea"/>
                  <a:cs typeface="+mn-cs"/>
                </a:rPr>
                <a:t>:</a:t>
              </a:r>
              <a:endParaRPr lang="en-US">
                <a:effectLst/>
                <a:latin typeface="+mn-lt"/>
              </a:endParaRPr>
            </a:p>
            <a:p>
              <a:r>
                <a:rPr lang="en-US" sz="1100" b="0">
                  <a:solidFill>
                    <a:schemeClr val="dk1"/>
                  </a:solidFill>
                  <a:effectLst/>
                  <a:latin typeface="+mn-lt"/>
                  <a:ea typeface="+mn-ea"/>
                  <a:cs typeface="+mn-cs"/>
                </a:rPr>
                <a:t>Annual Actions: 10</a:t>
              </a:r>
              <a:endParaRPr lang="en-US" b="0">
                <a:effectLst/>
                <a:latin typeface="+mn-lt"/>
              </a:endParaRPr>
            </a:p>
            <a:p>
              <a:r>
                <a:rPr lang="en-US" sz="1100" b="0">
                  <a:solidFill>
                    <a:schemeClr val="dk1"/>
                  </a:solidFill>
                  <a:effectLst/>
                  <a:latin typeface="+mn-lt"/>
                  <a:ea typeface="+mn-ea"/>
                  <a:cs typeface="+mn-cs"/>
                </a:rPr>
                <a:t>Semi-Annual: 4</a:t>
              </a:r>
              <a:endParaRPr lang="en-US" b="0">
                <a:effectLst/>
                <a:latin typeface="+mn-lt"/>
              </a:endParaRPr>
            </a:p>
            <a:p>
              <a:r>
                <a:rPr lang="en-US" sz="1100" b="0">
                  <a:solidFill>
                    <a:schemeClr val="dk1"/>
                  </a:solidFill>
                  <a:effectLst/>
                  <a:latin typeface="+mn-lt"/>
                  <a:ea typeface="+mn-ea"/>
                  <a:cs typeface="+mn-cs"/>
                </a:rPr>
                <a:t>Monthly:</a:t>
              </a:r>
              <a:r>
                <a:rPr lang="en-US" sz="1100" b="0" baseline="0">
                  <a:solidFill>
                    <a:schemeClr val="dk1"/>
                  </a:solidFill>
                  <a:effectLst/>
                  <a:latin typeface="+mn-lt"/>
                  <a:ea typeface="+mn-ea"/>
                  <a:cs typeface="+mn-cs"/>
                </a:rPr>
                <a:t> 0</a:t>
              </a:r>
              <a:endParaRPr lang="en-US" b="0">
                <a:effectLst/>
                <a:latin typeface="+mn-lt"/>
              </a:endParaRPr>
            </a:p>
            <a:p>
              <a:r>
                <a:rPr lang="en-US" sz="1100" b="0" baseline="0">
                  <a:solidFill>
                    <a:schemeClr val="dk1"/>
                  </a:solidFill>
                  <a:effectLst/>
                  <a:latin typeface="+mn-lt"/>
                  <a:ea typeface="+mn-ea"/>
                  <a:cs typeface="+mn-cs"/>
                </a:rPr>
                <a:t>Weekly: 6</a:t>
              </a:r>
              <a:endParaRPr lang="en-US" b="0">
                <a:effectLst/>
                <a:latin typeface="+mn-lt"/>
              </a:endParaRPr>
            </a:p>
            <a:p>
              <a:r>
                <a:rPr lang="en-US" sz="1100" b="0" baseline="0">
                  <a:solidFill>
                    <a:schemeClr val="dk1"/>
                  </a:solidFill>
                  <a:effectLst/>
                  <a:latin typeface="+mn-lt"/>
                  <a:ea typeface="+mn-ea"/>
                  <a:cs typeface="+mn-cs"/>
                </a:rPr>
                <a:t>Daily: 3</a:t>
              </a:r>
              <a:endParaRPr lang="en-US" b="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Water Treatment Requirement: No</a:t>
              </a: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30000">
                  <a:solidFill>
                    <a:schemeClr val="dk1"/>
                  </a:solidFill>
                  <a:effectLst/>
                  <a:latin typeface="+mn-lt"/>
                  <a:ea typeface="+mn-ea"/>
                  <a:cs typeface="+mn-cs"/>
                </a:rPr>
                <a:t>1</a:t>
              </a:r>
              <a:r>
                <a:rPr lang="en-US" sz="1100" b="0" baseline="0">
                  <a:solidFill>
                    <a:schemeClr val="dk1"/>
                  </a:solidFill>
                  <a:effectLst/>
                  <a:latin typeface="+mn-lt"/>
                  <a:ea typeface="+mn-ea"/>
                  <a:cs typeface="+mn-cs"/>
                </a:rPr>
                <a:t>Reference:  https://www.energy.gov/sites/prod/files/2013/10/f3/omguide_complete.pdf</a:t>
              </a:r>
              <a:endParaRPr lang="en-US">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latin typeface="+mn-lt"/>
              </a:endParaRPr>
            </a:p>
            <a:p>
              <a:r>
                <a:rPr lang="en-US" sz="1100" b="1" baseline="0">
                  <a:solidFill>
                    <a:schemeClr val="dk1"/>
                  </a:solidFill>
                  <a:effectLst/>
                  <a:latin typeface="+mn-lt"/>
                  <a:ea typeface="+mn-ea"/>
                  <a:cs typeface="+mn-cs"/>
                </a:rPr>
                <a:t>Number of Maintenance Actions for a Cooling Tower</a:t>
              </a:r>
              <a:r>
                <a:rPr lang="en-US" sz="1100" b="1" baseline="30000">
                  <a:solidFill>
                    <a:schemeClr val="dk1"/>
                  </a:solidFill>
                  <a:effectLst/>
                  <a:latin typeface="+mn-lt"/>
                  <a:ea typeface="+mn-ea"/>
                  <a:cs typeface="+mn-cs"/>
                </a:rPr>
                <a:t>1</a:t>
              </a:r>
              <a:r>
                <a:rPr lang="en-US" sz="1100" b="1" baseline="0">
                  <a:solidFill>
                    <a:schemeClr val="dk1"/>
                  </a:solidFill>
                  <a:effectLst/>
                  <a:latin typeface="+mn-lt"/>
                  <a:ea typeface="+mn-ea"/>
                  <a:cs typeface="+mn-cs"/>
                </a:rPr>
                <a:t>:</a:t>
              </a:r>
              <a:endParaRPr lang="en-US">
                <a:effectLst/>
                <a:latin typeface="+mn-lt"/>
              </a:endParaRPr>
            </a:p>
            <a:p>
              <a:r>
                <a:rPr lang="en-US" sz="1100" b="0">
                  <a:solidFill>
                    <a:schemeClr val="dk1"/>
                  </a:solidFill>
                  <a:effectLst/>
                  <a:latin typeface="+mn-lt"/>
                  <a:ea typeface="+mn-ea"/>
                  <a:cs typeface="+mn-cs"/>
                </a:rPr>
                <a:t>Annual Actions: 3</a:t>
              </a:r>
              <a:endParaRPr lang="en-US">
                <a:effectLst/>
                <a:latin typeface="+mn-lt"/>
              </a:endParaRPr>
            </a:p>
            <a:p>
              <a:r>
                <a:rPr lang="en-US" sz="1100" b="0">
                  <a:solidFill>
                    <a:schemeClr val="dk1"/>
                  </a:solidFill>
                  <a:effectLst/>
                  <a:latin typeface="+mn-lt"/>
                  <a:ea typeface="+mn-ea"/>
                  <a:cs typeface="+mn-cs"/>
                </a:rPr>
                <a:t>Semi-Annual: 0</a:t>
              </a:r>
              <a:endParaRPr lang="en-US">
                <a:effectLst/>
                <a:latin typeface="+mn-lt"/>
              </a:endParaRPr>
            </a:p>
            <a:p>
              <a:r>
                <a:rPr lang="en-US" sz="1100" b="0">
                  <a:solidFill>
                    <a:schemeClr val="dk1"/>
                  </a:solidFill>
                  <a:effectLst/>
                  <a:latin typeface="+mn-lt"/>
                  <a:ea typeface="+mn-ea"/>
                  <a:cs typeface="+mn-cs"/>
                </a:rPr>
                <a:t>Monthly:</a:t>
              </a:r>
              <a:r>
                <a:rPr lang="en-US" sz="1100" b="0" baseline="0">
                  <a:solidFill>
                    <a:schemeClr val="dk1"/>
                  </a:solidFill>
                  <a:effectLst/>
                  <a:latin typeface="+mn-lt"/>
                  <a:ea typeface="+mn-ea"/>
                  <a:cs typeface="+mn-cs"/>
                </a:rPr>
                <a:t> 4</a:t>
              </a:r>
              <a:endParaRPr lang="en-US">
                <a:effectLst/>
                <a:latin typeface="+mn-lt"/>
              </a:endParaRPr>
            </a:p>
            <a:p>
              <a:r>
                <a:rPr lang="en-US" sz="1100" b="0" baseline="0">
                  <a:solidFill>
                    <a:schemeClr val="dk1"/>
                  </a:solidFill>
                  <a:effectLst/>
                  <a:latin typeface="+mn-lt"/>
                  <a:ea typeface="+mn-ea"/>
                  <a:cs typeface="+mn-cs"/>
                </a:rPr>
                <a:t>Weekly: 7</a:t>
              </a:r>
              <a:endParaRPr lang="en-US">
                <a:effectLst/>
                <a:latin typeface="+mn-lt"/>
              </a:endParaRPr>
            </a:p>
            <a:p>
              <a:r>
                <a:rPr lang="en-US" sz="1100" b="0" baseline="0">
                  <a:solidFill>
                    <a:schemeClr val="dk1"/>
                  </a:solidFill>
                  <a:effectLst/>
                  <a:latin typeface="+mn-lt"/>
                  <a:ea typeface="+mn-ea"/>
                  <a:cs typeface="+mn-cs"/>
                </a:rPr>
                <a:t>Daily: 3</a:t>
              </a:r>
              <a:endParaRPr lang="en-US">
                <a:effectLst/>
                <a:latin typeface="+mn-lt"/>
              </a:endParaRPr>
            </a:p>
            <a:p>
              <a:pPr eaLnBrk="1" fontAlgn="auto" latinLnBrk="0" hangingPunct="1"/>
              <a:r>
                <a:rPr lang="en-US" sz="1100" b="0" baseline="0">
                  <a:solidFill>
                    <a:schemeClr val="dk1"/>
                  </a:solidFill>
                  <a:effectLst/>
                  <a:latin typeface="+mn-lt"/>
                  <a:ea typeface="+mn-ea"/>
                  <a:cs typeface="+mn-cs"/>
                </a:rPr>
                <a:t>Water Treatment Requirement: Yes</a:t>
              </a:r>
              <a:endParaRPr lang="en-US">
                <a:effectLst/>
                <a:latin typeface="+mn-lt"/>
              </a:endParaRPr>
            </a:p>
            <a:p>
              <a:r>
                <a:rPr lang="en-US" sz="1100" b="1" baseline="30000">
                  <a:solidFill>
                    <a:schemeClr val="dk1"/>
                  </a:solidFill>
                  <a:effectLst/>
                  <a:latin typeface="+mn-lt"/>
                  <a:ea typeface="+mn-ea"/>
                  <a:cs typeface="+mn-cs"/>
                </a:rPr>
                <a:t>1</a:t>
              </a:r>
              <a:r>
                <a:rPr lang="en-US" sz="1100" b="0" baseline="0">
                  <a:latin typeface="+mn-lt"/>
                </a:rPr>
                <a:t>Reference:  https://www.energy.gov/sites/prod/files/2013/10/f3/omguide_complete.pdf</a:t>
              </a:r>
            </a:p>
            <a:p>
              <a:endParaRPr lang="en-US" sz="1100" b="0" baseline="0">
                <a:latin typeface="+mn-lt"/>
              </a:endParaRPr>
            </a:p>
            <a:p>
              <a:r>
                <a:rPr lang="en-US" sz="1100" b="1" baseline="0">
                  <a:latin typeface="+mn-lt"/>
                </a:rPr>
                <a:t>Number of </a:t>
              </a:r>
              <a:r>
                <a:rPr lang="en-US" sz="1100" b="1" baseline="0">
                  <a:solidFill>
                    <a:schemeClr val="dk1"/>
                  </a:solidFill>
                  <a:effectLst/>
                  <a:latin typeface="+mn-lt"/>
                  <a:ea typeface="+mn-ea"/>
                  <a:cs typeface="+mn-cs"/>
                </a:rPr>
                <a:t>Maintenance </a:t>
              </a:r>
              <a:r>
                <a:rPr lang="en-US" sz="1100" b="1" baseline="0">
                  <a:latin typeface="+mn-lt"/>
                </a:rPr>
                <a:t>Actions for an Air-Side Economizer</a:t>
              </a:r>
              <a:r>
                <a:rPr lang="en-US" sz="1100" b="1" baseline="30000">
                  <a:latin typeface="+mn-lt"/>
                </a:rPr>
                <a:t>2</a:t>
              </a:r>
              <a:r>
                <a:rPr lang="en-US" sz="1100" b="1" baseline="0">
                  <a:latin typeface="+mn-lt"/>
                </a:rPr>
                <a:t>:</a:t>
              </a:r>
            </a:p>
            <a:p>
              <a:r>
                <a:rPr lang="en-US" sz="1100" b="0">
                  <a:solidFill>
                    <a:schemeClr val="dk1"/>
                  </a:solidFill>
                  <a:effectLst/>
                  <a:latin typeface="+mn-lt"/>
                  <a:ea typeface="+mn-ea"/>
                  <a:cs typeface="+mn-cs"/>
                </a:rPr>
                <a:t>Annual Actions: 1</a:t>
              </a:r>
              <a:endParaRPr lang="en-US" b="0">
                <a:effectLst/>
                <a:latin typeface="+mn-lt"/>
              </a:endParaRPr>
            </a:p>
            <a:p>
              <a:r>
                <a:rPr lang="en-US" sz="1100" b="0">
                  <a:solidFill>
                    <a:schemeClr val="dk1"/>
                  </a:solidFill>
                  <a:effectLst/>
                  <a:latin typeface="+mn-lt"/>
                  <a:ea typeface="+mn-ea"/>
                  <a:cs typeface="+mn-cs"/>
                </a:rPr>
                <a:t>Semi-Annual: 3</a:t>
              </a:r>
              <a:endParaRPr lang="en-US" b="0">
                <a:effectLst/>
                <a:latin typeface="+mn-lt"/>
              </a:endParaRPr>
            </a:p>
            <a:p>
              <a:r>
                <a:rPr lang="en-US" sz="1100" b="0">
                  <a:solidFill>
                    <a:schemeClr val="dk1"/>
                  </a:solidFill>
                  <a:effectLst/>
                  <a:latin typeface="+mn-lt"/>
                  <a:ea typeface="+mn-ea"/>
                  <a:cs typeface="+mn-cs"/>
                </a:rPr>
                <a:t>Monthly:</a:t>
              </a:r>
              <a:r>
                <a:rPr lang="en-US" sz="1100" b="0" baseline="0">
                  <a:solidFill>
                    <a:schemeClr val="dk1"/>
                  </a:solidFill>
                  <a:effectLst/>
                  <a:latin typeface="+mn-lt"/>
                  <a:ea typeface="+mn-ea"/>
                  <a:cs typeface="+mn-cs"/>
                </a:rPr>
                <a:t> 0</a:t>
              </a:r>
              <a:endParaRPr lang="en-US" b="0">
                <a:effectLst/>
                <a:latin typeface="+mn-lt"/>
              </a:endParaRPr>
            </a:p>
            <a:p>
              <a:r>
                <a:rPr lang="en-US" sz="1100" b="0" baseline="0">
                  <a:solidFill>
                    <a:schemeClr val="dk1"/>
                  </a:solidFill>
                  <a:effectLst/>
                  <a:latin typeface="+mn-lt"/>
                  <a:ea typeface="+mn-ea"/>
                  <a:cs typeface="+mn-cs"/>
                </a:rPr>
                <a:t>Weekly: 1</a:t>
              </a:r>
              <a:endParaRPr lang="en-US" b="0">
                <a:effectLst/>
                <a:latin typeface="+mn-lt"/>
              </a:endParaRPr>
            </a:p>
            <a:p>
              <a:r>
                <a:rPr lang="en-US" sz="1100" b="0" baseline="0">
                  <a:solidFill>
                    <a:schemeClr val="dk1"/>
                  </a:solidFill>
                  <a:effectLst/>
                  <a:latin typeface="+mn-lt"/>
                  <a:ea typeface="+mn-ea"/>
                  <a:cs typeface="+mn-cs"/>
                </a:rPr>
                <a:t>Daily: 0</a:t>
              </a:r>
              <a:endParaRPr lang="en-US" b="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Water Treatment Requirement: No</a:t>
              </a: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30000">
                  <a:solidFill>
                    <a:schemeClr val="dk1"/>
                  </a:solidFill>
                  <a:effectLst/>
                  <a:latin typeface="+mn-lt"/>
                  <a:ea typeface="+mn-ea"/>
                  <a:cs typeface="+mn-cs"/>
                </a:rPr>
                <a:t>2</a:t>
              </a:r>
              <a:r>
                <a:rPr lang="en-US" sz="1100" b="0" baseline="0">
                  <a:solidFill>
                    <a:schemeClr val="dk1"/>
                  </a:solidFill>
                  <a:effectLst/>
                  <a:latin typeface="+mn-lt"/>
                  <a:ea typeface="+mn-ea"/>
                  <a:cs typeface="+mn-cs"/>
                </a:rPr>
                <a:t>Reference: </a:t>
              </a:r>
              <a:r>
                <a:rPr lang="en-US" sz="1100" u="sng">
                  <a:solidFill>
                    <a:schemeClr val="dk1"/>
                  </a:solidFill>
                  <a:effectLst/>
                  <a:latin typeface="+mn-lt"/>
                  <a:ea typeface="+mn-ea"/>
                  <a:cs typeface="+mn-cs"/>
                  <a:hlinkClick xmlns:r="http://schemas.openxmlformats.org/officeDocument/2006/relationships" r:id=""/>
                </a:rPr>
                <a:t>https://www.pnnl.gov/projects/best-practices/air-side-economizers#Maintenance%20Checklist</a:t>
              </a:r>
              <a:endParaRPr lang="en-US" sz="1100" b="0">
                <a:latin typeface="+mn-lt"/>
              </a:endParaRPr>
            </a:p>
            <a:p>
              <a:endParaRPr lang="en-US">
                <a:effectLst/>
                <a:latin typeface="+mn-lt"/>
              </a:endParaRPr>
            </a:p>
            <a:p>
              <a:r>
                <a:rPr lang="en-US" sz="1100" b="1" baseline="0">
                  <a:solidFill>
                    <a:schemeClr val="dk1"/>
                  </a:solidFill>
                  <a:effectLst/>
                  <a:latin typeface="+mn-lt"/>
                  <a:ea typeface="+mn-ea"/>
                  <a:cs typeface="+mn-cs"/>
                </a:rPr>
                <a:t>Number of Pre-cooled Air-Cooled Chillers</a:t>
              </a:r>
              <a:r>
                <a:rPr lang="en-US" sz="1100" b="1" baseline="30000">
                  <a:solidFill>
                    <a:schemeClr val="dk1"/>
                  </a:solidFill>
                  <a:effectLst/>
                  <a:latin typeface="+mn-lt"/>
                  <a:ea typeface="+mn-ea"/>
                  <a:cs typeface="+mn-cs"/>
                </a:rPr>
                <a:t>3,4</a:t>
              </a:r>
              <a:r>
                <a:rPr lang="en-US" sz="1100" b="1" baseline="0">
                  <a:solidFill>
                    <a:schemeClr val="dk1"/>
                  </a:solidFill>
                  <a:effectLst/>
                  <a:latin typeface="+mn-lt"/>
                  <a:ea typeface="+mn-ea"/>
                  <a:cs typeface="+mn-cs"/>
                </a:rPr>
                <a:t>:</a:t>
              </a:r>
              <a:endParaRPr lang="en-US">
                <a:effectLst/>
              </a:endParaRPr>
            </a:p>
            <a:p>
              <a:r>
                <a:rPr lang="en-US" sz="1100" b="1" baseline="0">
                  <a:solidFill>
                    <a:schemeClr val="dk1"/>
                  </a:solidFill>
                  <a:effectLst/>
                  <a:latin typeface="+mn-lt"/>
                  <a:ea typeface="+mn-ea"/>
                  <a:cs typeface="+mn-cs"/>
                </a:rPr>
                <a:t>Note: </a:t>
              </a:r>
              <a:r>
                <a:rPr lang="en-US" sz="1100" b="0" baseline="0">
                  <a:solidFill>
                    <a:schemeClr val="dk1"/>
                  </a:solidFill>
                  <a:effectLst/>
                  <a:latin typeface="+mn-lt"/>
                  <a:ea typeface="+mn-ea"/>
                  <a:cs typeface="+mn-cs"/>
                </a:rPr>
                <a:t>The details of maintenance procedure and the frequency of steps have not been well defined for Pre-cooled Air-Cooled Chillers.</a:t>
              </a:r>
              <a:endParaRPr lang="en-US">
                <a:effectLst/>
              </a:endParaRPr>
            </a:p>
            <a:p>
              <a:r>
                <a:rPr lang="en-US" sz="1100" b="0" baseline="0">
                  <a:solidFill>
                    <a:schemeClr val="dk1"/>
                  </a:solidFill>
                  <a:effectLst/>
                  <a:latin typeface="+mn-lt"/>
                  <a:ea typeface="+mn-ea"/>
                  <a:cs typeface="+mn-cs"/>
                </a:rPr>
                <a:t>The maintenance procedure can be </a:t>
              </a:r>
              <a:r>
                <a:rPr lang="en-US" sz="1100" b="1" baseline="0">
                  <a:solidFill>
                    <a:schemeClr val="dk1"/>
                  </a:solidFill>
                  <a:effectLst/>
                  <a:latin typeface="+mn-lt"/>
                  <a:ea typeface="+mn-ea"/>
                  <a:cs typeface="+mn-cs"/>
                </a:rPr>
                <a:t>assumed</a:t>
              </a:r>
              <a:r>
                <a:rPr lang="en-US" sz="1100" b="0" baseline="0">
                  <a:solidFill>
                    <a:schemeClr val="dk1"/>
                  </a:solidFill>
                  <a:effectLst/>
                  <a:latin typeface="+mn-lt"/>
                  <a:ea typeface="+mn-ea"/>
                  <a:cs typeface="+mn-cs"/>
                </a:rPr>
                <a:t> based on air-cooled chiller maintenance and evaporative cooling maintenance procedures. </a:t>
              </a:r>
              <a:endParaRPr lang="en-US">
                <a:effectLst/>
              </a:endParaRPr>
            </a:p>
            <a:p>
              <a:r>
                <a:rPr lang="en-US" sz="1100" b="0" baseline="0">
                  <a:solidFill>
                    <a:schemeClr val="dk1"/>
                  </a:solidFill>
                  <a:effectLst/>
                  <a:latin typeface="+mn-lt"/>
                  <a:ea typeface="+mn-ea"/>
                  <a:cs typeface="+mn-cs"/>
                </a:rPr>
                <a:t>1. Replacing/ cleaning cooling pads (Annually)</a:t>
              </a:r>
              <a:endParaRPr lang="en-US">
                <a:effectLst/>
              </a:endParaRPr>
            </a:p>
            <a:p>
              <a:pPr eaLnBrk="1" fontAlgn="auto" latinLnBrk="0" hangingPunct="1"/>
              <a:r>
                <a:rPr lang="en-US" sz="1100" b="0" baseline="0">
                  <a:solidFill>
                    <a:schemeClr val="dk1"/>
                  </a:solidFill>
                  <a:effectLst/>
                  <a:latin typeface="+mn-lt"/>
                  <a:ea typeface="+mn-ea"/>
                  <a:cs typeface="+mn-cs"/>
                </a:rPr>
                <a:t>2. Checking cooling pads (Monthly)</a:t>
              </a:r>
              <a:endParaRPr lang="en-US">
                <a:effectLst/>
              </a:endParaRPr>
            </a:p>
            <a:p>
              <a:pPr eaLnBrk="1" fontAlgn="auto" latinLnBrk="0" hangingPunct="1"/>
              <a:r>
                <a:rPr lang="en-US" sz="1100" b="0" baseline="0">
                  <a:solidFill>
                    <a:schemeClr val="dk1"/>
                  </a:solidFill>
                  <a:effectLst/>
                  <a:latin typeface="+mn-lt"/>
                  <a:ea typeface="+mn-ea"/>
                  <a:cs typeface="+mn-cs"/>
                </a:rPr>
                <a:t>3. Checking fan belts (Weekly)</a:t>
              </a:r>
              <a:endParaRPr lang="en-US">
                <a:effectLst/>
              </a:endParaRPr>
            </a:p>
            <a:p>
              <a:pPr eaLnBrk="1" fontAlgn="auto" latinLnBrk="0" hangingPunct="1"/>
              <a:r>
                <a:rPr lang="en-US" sz="1100" b="0" baseline="0">
                  <a:solidFill>
                    <a:schemeClr val="dk1"/>
                  </a:solidFill>
                  <a:effectLst/>
                  <a:latin typeface="+mn-lt"/>
                  <a:ea typeface="+mn-ea"/>
                  <a:cs typeface="+mn-cs"/>
                </a:rPr>
                <a:t>4. Checking spray systems (Weekly)</a:t>
              </a:r>
              <a:endParaRPr lang="en-US">
                <a:effectLst/>
              </a:endParaRPr>
            </a:p>
            <a:p>
              <a:pPr eaLnBrk="1" fontAlgn="auto" latinLnBrk="0" hangingPunct="1"/>
              <a:r>
                <a:rPr lang="en-US" sz="1100" b="0" baseline="0">
                  <a:solidFill>
                    <a:schemeClr val="dk1"/>
                  </a:solidFill>
                  <a:effectLst/>
                  <a:latin typeface="+mn-lt"/>
                  <a:ea typeface="+mn-ea"/>
                  <a:cs typeface="+mn-cs"/>
                </a:rPr>
                <a:t>5. Checking water quality and treatment: Yes, but not as severe as other systems</a:t>
              </a:r>
              <a:endParaRPr lang="en-US">
                <a:effectLst/>
              </a:endParaRPr>
            </a:p>
            <a:p>
              <a:endParaRPr lang="en-US" sz="1100" b="1" baseline="0">
                <a:solidFill>
                  <a:schemeClr val="dk1"/>
                </a:solidFill>
                <a:effectLst/>
                <a:latin typeface="+mn-lt"/>
                <a:ea typeface="+mn-ea"/>
                <a:cs typeface="+mn-cs"/>
              </a:endParaRPr>
            </a:p>
            <a:p>
              <a:pPr eaLnBrk="1" fontAlgn="auto" latinLnBrk="0" hangingPunct="1"/>
              <a:r>
                <a:rPr lang="en-US" sz="1100" b="0" baseline="30000">
                  <a:solidFill>
                    <a:schemeClr val="dk1"/>
                  </a:solidFill>
                  <a:effectLst/>
                  <a:latin typeface="+mn-lt"/>
                  <a:ea typeface="+mn-ea"/>
                  <a:cs typeface="+mn-cs"/>
                </a:rPr>
                <a:t>3,4</a:t>
              </a:r>
              <a:r>
                <a:rPr lang="en-US" sz="1100" b="0">
                  <a:solidFill>
                    <a:schemeClr val="dk1"/>
                  </a:solidFill>
                  <a:effectLst/>
                  <a:latin typeface="+mn-lt"/>
                  <a:ea typeface="+mn-ea"/>
                  <a:cs typeface="+mn-cs"/>
                </a:rPr>
                <a:t>References:</a:t>
              </a:r>
              <a:endParaRPr lang="en-US">
                <a:effectLst/>
              </a:endParaRPr>
            </a:p>
            <a:p>
              <a:pPr eaLnBrk="1" fontAlgn="auto" latinLnBrk="0" hangingPunct="1"/>
              <a:r>
                <a:rPr lang="en-US" sz="1100" b="0">
                  <a:solidFill>
                    <a:schemeClr val="dk1"/>
                  </a:solidFill>
                  <a:effectLst/>
                  <a:latin typeface="+mn-lt"/>
                  <a:ea typeface="+mn-ea"/>
                  <a:cs typeface="+mn-cs"/>
                </a:rPr>
                <a:t> </a:t>
              </a:r>
              <a:r>
                <a:rPr lang="en-US" sz="1100" u="sng">
                  <a:solidFill>
                    <a:schemeClr val="dk1"/>
                  </a:solidFill>
                  <a:effectLst/>
                  <a:latin typeface="+mn-lt"/>
                  <a:ea typeface="+mn-ea"/>
                  <a:cs typeface="+mn-cs"/>
                </a:rPr>
                <a:t>https://www.chemaqua.com/en-us/Blogs/how-do-adiabatic-cooling-systems-work </a:t>
              </a:r>
              <a:endParaRPr lang="en-US">
                <a:effectLst/>
              </a:endParaRPr>
            </a:p>
            <a:p>
              <a:pPr eaLnBrk="1" fontAlgn="auto" latinLnBrk="0" hangingPunct="1"/>
              <a:r>
                <a:rPr lang="en-US" sz="1100" u="sng">
                  <a:solidFill>
                    <a:schemeClr val="dk1"/>
                  </a:solidFill>
                  <a:effectLst/>
                  <a:latin typeface="+mn-lt"/>
                  <a:ea typeface="+mn-ea"/>
                  <a:cs typeface="+mn-cs"/>
                </a:rPr>
                <a:t>https://www.process-cooling.com/articles/89897-how-to-successfully-implement-evaporative-cooling</a:t>
              </a:r>
              <a:endParaRPr lang="en-US">
                <a:effectLst/>
              </a:endParaRPr>
            </a:p>
            <a:p>
              <a:endParaRPr lang="en-US" sz="1100" b="1"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Number of Maintenance Actions for a Water-Side Economizer</a:t>
              </a:r>
              <a:r>
                <a:rPr lang="en-US" sz="1100" b="1" baseline="30000">
                  <a:solidFill>
                    <a:schemeClr val="dk1"/>
                  </a:solidFill>
                  <a:effectLst/>
                  <a:latin typeface="+mn-lt"/>
                  <a:ea typeface="+mn-ea"/>
                  <a:cs typeface="+mn-cs"/>
                </a:rPr>
                <a:t>5</a:t>
              </a:r>
              <a:r>
                <a:rPr lang="en-US" sz="1100" b="1" baseline="0">
                  <a:solidFill>
                    <a:schemeClr val="dk1"/>
                  </a:solidFill>
                  <a:effectLst/>
                  <a:latin typeface="+mn-lt"/>
                  <a:ea typeface="+mn-ea"/>
                  <a:cs typeface="+mn-cs"/>
                </a:rPr>
                <a:t>:</a:t>
              </a:r>
            </a:p>
            <a:p>
              <a:r>
                <a:rPr lang="en-US" sz="1100" b="1" baseline="0">
                  <a:solidFill>
                    <a:schemeClr val="dk1"/>
                  </a:solidFill>
                  <a:effectLst/>
                  <a:latin typeface="+mn-lt"/>
                  <a:ea typeface="+mn-ea"/>
                  <a:cs typeface="+mn-cs"/>
                </a:rPr>
                <a:t>Note: </a:t>
              </a:r>
              <a:r>
                <a:rPr lang="en-US" sz="1100" b="0" baseline="0">
                  <a:solidFill>
                    <a:schemeClr val="dk1"/>
                  </a:solidFill>
                  <a:effectLst/>
                  <a:latin typeface="+mn-lt"/>
                  <a:ea typeface="+mn-ea"/>
                  <a:cs typeface="+mn-cs"/>
                </a:rPr>
                <a:t>The details of maintenance procedure  and the frequency of steps have not been well defined for WSE.</a:t>
              </a:r>
            </a:p>
            <a:p>
              <a:r>
                <a:rPr lang="en-US" sz="1100" b="0" baseline="0">
                  <a:solidFill>
                    <a:schemeClr val="dk1"/>
                  </a:solidFill>
                  <a:effectLst/>
                  <a:latin typeface="+mn-lt"/>
                  <a:ea typeface="+mn-ea"/>
                  <a:cs typeface="+mn-cs"/>
                </a:rPr>
                <a:t>The maintenance procedure can be </a:t>
              </a:r>
              <a:r>
                <a:rPr lang="en-US" sz="1100" b="1" baseline="0">
                  <a:solidFill>
                    <a:schemeClr val="dk1"/>
                  </a:solidFill>
                  <a:effectLst/>
                  <a:latin typeface="+mn-lt"/>
                  <a:ea typeface="+mn-ea"/>
                  <a:cs typeface="+mn-cs"/>
                </a:rPr>
                <a:t>assumed</a:t>
              </a:r>
              <a:r>
                <a:rPr lang="en-US" sz="1100" b="0" baseline="0">
                  <a:solidFill>
                    <a:schemeClr val="dk1"/>
                  </a:solidFill>
                  <a:effectLst/>
                  <a:latin typeface="+mn-lt"/>
                  <a:ea typeface="+mn-ea"/>
                  <a:cs typeface="+mn-cs"/>
                </a:rPr>
                <a:t> as follows:</a:t>
              </a:r>
            </a:p>
            <a:p>
              <a:r>
                <a:rPr lang="en-US" sz="1100" b="0" baseline="0">
                  <a:solidFill>
                    <a:schemeClr val="dk1"/>
                  </a:solidFill>
                  <a:effectLst/>
                  <a:latin typeface="+mn-lt"/>
                  <a:ea typeface="+mn-ea"/>
                  <a:cs typeface="+mn-cs"/>
                </a:rPr>
                <a:t>1. Checking heat exchanger for fouling/scaling using their approach temperature (weekly)</a:t>
              </a:r>
            </a:p>
            <a:p>
              <a:r>
                <a:rPr lang="en-US" sz="1100" b="0" baseline="0">
                  <a:solidFill>
                    <a:schemeClr val="dk1"/>
                  </a:solidFill>
                  <a:effectLst/>
                  <a:latin typeface="+mn-lt"/>
                  <a:ea typeface="+mn-ea"/>
                  <a:cs typeface="+mn-cs"/>
                </a:rPr>
                <a:t>2. Cleaning heat exchangers as required (Depending on water quality may need to be down very frequently. In this case since we define a score for water treatment and quality check, the frequency of heat exchanger cleaning may be needed as annually</a:t>
              </a:r>
            </a:p>
            <a:p>
              <a:r>
                <a:rPr lang="en-US" sz="1100" b="0" baseline="0">
                  <a:solidFill>
                    <a:schemeClr val="dk1"/>
                  </a:solidFill>
                  <a:effectLst/>
                  <a:latin typeface="+mn-lt"/>
                  <a:ea typeface="+mn-ea"/>
                  <a:cs typeface="+mn-cs"/>
                </a:rPr>
                <a:t>3. Checking water quality and treatment (Weekly)</a:t>
              </a:r>
            </a:p>
            <a:p>
              <a:endParaRPr lang="en-US">
                <a:effectLst/>
                <a:latin typeface="+mn-lt"/>
              </a:endParaRPr>
            </a:p>
            <a:p>
              <a:r>
                <a:rPr lang="en-US" sz="1100" b="0">
                  <a:solidFill>
                    <a:schemeClr val="dk1"/>
                  </a:solidFill>
                  <a:effectLst/>
                  <a:latin typeface="+mn-lt"/>
                  <a:ea typeface="+mn-ea"/>
                  <a:cs typeface="+mn-cs"/>
                </a:rPr>
                <a:t>Annual Actions: 1</a:t>
              </a:r>
              <a:endParaRPr lang="en-US" b="0">
                <a:effectLst/>
                <a:latin typeface="+mn-lt"/>
              </a:endParaRPr>
            </a:p>
            <a:p>
              <a:r>
                <a:rPr lang="en-US" sz="1100" b="0">
                  <a:solidFill>
                    <a:schemeClr val="dk1"/>
                  </a:solidFill>
                  <a:effectLst/>
                  <a:latin typeface="+mn-lt"/>
                  <a:ea typeface="+mn-ea"/>
                  <a:cs typeface="+mn-cs"/>
                </a:rPr>
                <a:t>Semi-Annual:</a:t>
              </a:r>
              <a:r>
                <a:rPr lang="en-US" sz="1100" b="0" baseline="0">
                  <a:solidFill>
                    <a:schemeClr val="dk1"/>
                  </a:solidFill>
                  <a:effectLst/>
                  <a:latin typeface="+mn-lt"/>
                  <a:ea typeface="+mn-ea"/>
                  <a:cs typeface="+mn-cs"/>
                </a:rPr>
                <a:t> 0</a:t>
              </a:r>
              <a:endParaRPr lang="en-US" b="0">
                <a:effectLst/>
                <a:latin typeface="+mn-lt"/>
              </a:endParaRPr>
            </a:p>
            <a:p>
              <a:r>
                <a:rPr lang="en-US" sz="1100" b="0">
                  <a:solidFill>
                    <a:schemeClr val="dk1"/>
                  </a:solidFill>
                  <a:effectLst/>
                  <a:latin typeface="+mn-lt"/>
                  <a:ea typeface="+mn-ea"/>
                  <a:cs typeface="+mn-cs"/>
                </a:rPr>
                <a:t>Monthly:</a:t>
              </a:r>
              <a:r>
                <a:rPr lang="en-US" sz="1100" b="0" baseline="0">
                  <a:solidFill>
                    <a:schemeClr val="dk1"/>
                  </a:solidFill>
                  <a:effectLst/>
                  <a:latin typeface="+mn-lt"/>
                  <a:ea typeface="+mn-ea"/>
                  <a:cs typeface="+mn-cs"/>
                </a:rPr>
                <a:t> 0</a:t>
              </a:r>
              <a:endParaRPr lang="en-US" b="0">
                <a:effectLst/>
                <a:latin typeface="+mn-lt"/>
              </a:endParaRPr>
            </a:p>
            <a:p>
              <a:r>
                <a:rPr lang="en-US" sz="1100" b="0" baseline="0">
                  <a:solidFill>
                    <a:schemeClr val="dk1"/>
                  </a:solidFill>
                  <a:effectLst/>
                  <a:latin typeface="+mn-lt"/>
                  <a:ea typeface="+mn-ea"/>
                  <a:cs typeface="+mn-cs"/>
                </a:rPr>
                <a:t>Weekly: 2</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Daily: 0</a:t>
              </a:r>
              <a:endParaRPr lang="en-US">
                <a:effectLst/>
              </a:endParaRPr>
            </a:p>
            <a:p>
              <a:r>
                <a:rPr lang="en-US" sz="1100" b="0" baseline="0">
                  <a:solidFill>
                    <a:schemeClr val="dk1"/>
                  </a:solidFill>
                  <a:effectLst/>
                  <a:latin typeface="+mn-lt"/>
                  <a:ea typeface="+mn-ea"/>
                  <a:cs typeface="+mn-cs"/>
                </a:rPr>
                <a:t>Water Treatment Requirement: Yes</a:t>
              </a:r>
              <a:endParaRPr lang="en-US" b="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30000">
                  <a:latin typeface="+mn-lt"/>
                </a:rPr>
                <a:t>5</a:t>
              </a:r>
              <a:r>
                <a:rPr lang="en-US" sz="1100" b="0">
                  <a:latin typeface="+mn-lt"/>
                </a:rPr>
                <a:t>Reference: </a:t>
              </a:r>
              <a:r>
                <a:rPr lang="en-US" sz="1100" u="sng">
                  <a:solidFill>
                    <a:schemeClr val="dk1"/>
                  </a:solidFill>
                  <a:effectLst/>
                  <a:latin typeface="+mn-lt"/>
                  <a:ea typeface="+mn-ea"/>
                  <a:cs typeface="+mn-cs"/>
                  <a:hlinkClick xmlns:r="http://schemas.openxmlformats.org/officeDocument/2006/relationships" r:id=""/>
                </a:rPr>
                <a:t>https://www.thefreelibrary.com/Waterside+and+airside+economizers+design+considerations+for+data...-a0227975377</a:t>
              </a:r>
              <a:endParaRPr lang="en-US" sz="1100">
                <a:solidFill>
                  <a:schemeClr val="dk1"/>
                </a:solidFill>
                <a:effectLst/>
                <a:latin typeface="+mn-lt"/>
                <a:ea typeface="+mn-ea"/>
                <a:cs typeface="+mn-cs"/>
              </a:endParaRPr>
            </a:p>
            <a:p>
              <a:endParaRPr lang="en-US" sz="1100" b="0">
                <a:latin typeface="+mn-lt"/>
              </a:endParaRPr>
            </a:p>
            <a:p>
              <a:r>
                <a:rPr lang="en-US" sz="1100" b="1" baseline="0">
                  <a:solidFill>
                    <a:schemeClr val="dk1"/>
                  </a:solidFill>
                  <a:effectLst/>
                  <a:latin typeface="+mn-lt"/>
                  <a:ea typeface="+mn-ea"/>
                  <a:cs typeface="+mn-cs"/>
                </a:rPr>
                <a:t>Number of Adiabatic Evaporative Cooling Systems</a:t>
              </a:r>
              <a:r>
                <a:rPr lang="en-US" sz="1100" b="1" baseline="30000">
                  <a:solidFill>
                    <a:schemeClr val="dk1"/>
                  </a:solidFill>
                  <a:effectLst/>
                  <a:latin typeface="+mn-lt"/>
                  <a:ea typeface="+mn-ea"/>
                  <a:cs typeface="+mn-cs"/>
                </a:rPr>
                <a:t>3,4</a:t>
              </a:r>
              <a:r>
                <a:rPr lang="en-US" sz="1100" b="1" baseline="0">
                  <a:solidFill>
                    <a:schemeClr val="dk1"/>
                  </a:solidFill>
                  <a:effectLst/>
                  <a:latin typeface="+mn-lt"/>
                  <a:ea typeface="+mn-ea"/>
                  <a:cs typeface="+mn-cs"/>
                </a:rPr>
                <a:t>:</a:t>
              </a:r>
              <a:endParaRPr lang="en-US">
                <a:effectLst/>
                <a:latin typeface="+mn-lt"/>
              </a:endParaRPr>
            </a:p>
            <a:p>
              <a:r>
                <a:rPr lang="en-US" sz="1100" b="1" baseline="0">
                  <a:solidFill>
                    <a:schemeClr val="dk1"/>
                  </a:solidFill>
                  <a:effectLst/>
                  <a:latin typeface="+mn-lt"/>
                  <a:ea typeface="+mn-ea"/>
                  <a:cs typeface="+mn-cs"/>
                </a:rPr>
                <a:t>Note: </a:t>
              </a:r>
              <a:r>
                <a:rPr lang="en-US" sz="1100" b="0" baseline="0">
                  <a:solidFill>
                    <a:schemeClr val="dk1"/>
                  </a:solidFill>
                  <a:effectLst/>
                  <a:latin typeface="+mn-lt"/>
                  <a:ea typeface="+mn-ea"/>
                  <a:cs typeface="+mn-cs"/>
                </a:rPr>
                <a:t>The details of maintenance procedure and the frequency of steps have not been well defined for evaporative cooling.</a:t>
              </a:r>
              <a:endParaRPr lang="en-US">
                <a:effectLst/>
                <a:latin typeface="+mn-lt"/>
              </a:endParaRPr>
            </a:p>
            <a:p>
              <a:r>
                <a:rPr lang="en-US" sz="1100" b="0" baseline="0">
                  <a:solidFill>
                    <a:schemeClr val="dk1"/>
                  </a:solidFill>
                  <a:effectLst/>
                  <a:latin typeface="+mn-lt"/>
                  <a:ea typeface="+mn-ea"/>
                  <a:cs typeface="+mn-cs"/>
                </a:rPr>
                <a:t>The maintenance procedure can be </a:t>
              </a:r>
              <a:r>
                <a:rPr lang="en-US" sz="1100" b="1" baseline="0">
                  <a:solidFill>
                    <a:schemeClr val="dk1"/>
                  </a:solidFill>
                  <a:effectLst/>
                  <a:latin typeface="+mn-lt"/>
                  <a:ea typeface="+mn-ea"/>
                  <a:cs typeface="+mn-cs"/>
                </a:rPr>
                <a:t>assumed</a:t>
              </a:r>
              <a:r>
                <a:rPr lang="en-US" sz="1100" b="0" baseline="0">
                  <a:solidFill>
                    <a:schemeClr val="dk1"/>
                  </a:solidFill>
                  <a:effectLst/>
                  <a:latin typeface="+mn-lt"/>
                  <a:ea typeface="+mn-ea"/>
                  <a:cs typeface="+mn-cs"/>
                </a:rPr>
                <a:t> as follows:</a:t>
              </a:r>
              <a:endParaRPr lang="en-US">
                <a:effectLst/>
                <a:latin typeface="+mn-lt"/>
              </a:endParaRPr>
            </a:p>
            <a:p>
              <a:r>
                <a:rPr lang="en-US" sz="1100" b="0" baseline="0">
                  <a:solidFill>
                    <a:schemeClr val="dk1"/>
                  </a:solidFill>
                  <a:effectLst/>
                  <a:latin typeface="+mn-lt"/>
                  <a:ea typeface="+mn-ea"/>
                  <a:cs typeface="+mn-cs"/>
                </a:rPr>
                <a:t>1. Replacing/ cleaning cooling pads (Annually)</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2. Checking cooling pads (Monthly)</a:t>
              </a:r>
              <a:endParaRPr lang="en-US">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3. Checking fan belts (Weekly)</a:t>
              </a:r>
              <a:endParaRPr lang="en-US">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4. Checking spray systems (Weekly)</a:t>
              </a:r>
              <a:endParaRPr lang="en-US">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5. Checking water quality and treatment: Yes</a:t>
              </a:r>
              <a:endParaRPr lang="en-US">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30000">
                  <a:solidFill>
                    <a:schemeClr val="dk1"/>
                  </a:solidFill>
                  <a:effectLst/>
                  <a:latin typeface="+mn-lt"/>
                  <a:ea typeface="+mn-ea"/>
                  <a:cs typeface="+mn-cs"/>
                </a:rPr>
                <a:t>3,4</a:t>
              </a:r>
              <a:r>
                <a:rPr lang="en-US" sz="1100" b="0">
                  <a:solidFill>
                    <a:schemeClr val="dk1"/>
                  </a:solidFill>
                  <a:effectLst/>
                  <a:latin typeface="+mn-lt"/>
                  <a:ea typeface="+mn-ea"/>
                  <a:cs typeface="+mn-cs"/>
                </a:rPr>
                <a:t>References:</a:t>
              </a:r>
            </a:p>
            <a:p>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mn-lt"/>
                  <a:ea typeface="+mn-ea"/>
                  <a:cs typeface="+mn-cs"/>
                </a:rPr>
                <a:t> </a:t>
              </a:r>
              <a:r>
                <a:rPr lang="en-US" sz="1100" u="sng">
                  <a:solidFill>
                    <a:schemeClr val="dk1"/>
                  </a:solidFill>
                  <a:effectLst/>
                  <a:latin typeface="+mn-lt"/>
                  <a:ea typeface="+mn-ea"/>
                  <a:cs typeface="+mn-cs"/>
                  <a:hlinkClick xmlns:r="http://schemas.openxmlformats.org/officeDocument/2006/relationships" r:id=""/>
                </a:rPr>
                <a:t>https://www.chemaqua.com/en-us/Blogs/how-do-adiabatic-cooling-systems-work</a:t>
              </a:r>
              <a:r>
                <a:rPr lang="en-US" sz="1100" u="sng">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u="sng">
                  <a:solidFill>
                    <a:schemeClr val="dk1"/>
                  </a:solidFill>
                  <a:effectLst/>
                  <a:latin typeface="+mn-lt"/>
                  <a:ea typeface="+mn-ea"/>
                  <a:cs typeface="+mn-cs"/>
                  <a:hlinkClick xmlns:r="http://schemas.openxmlformats.org/officeDocument/2006/relationships" r:id=""/>
                </a:rPr>
                <a:t>https://www.process-cooling.com/articles/89897-how-to-successfully-implement-evaporative-cooling</a:t>
              </a:r>
              <a:endParaRPr lang="en-US" sz="1100">
                <a:solidFill>
                  <a:schemeClr val="dk1"/>
                </a:solidFill>
                <a:effectLst/>
                <a:latin typeface="+mn-lt"/>
                <a:ea typeface="+mn-ea"/>
                <a:cs typeface="+mn-cs"/>
              </a:endParaRPr>
            </a:p>
            <a:p>
              <a:pPr eaLnBrk="1" fontAlgn="auto" latinLnBrk="0" hangingPunct="1"/>
              <a:endParaRPr lang="en-US" sz="1100" b="0">
                <a:latin typeface="+mn-lt"/>
              </a:endParaRPr>
            </a:p>
            <a:p>
              <a:pPr eaLnBrk="1" fontAlgn="auto" latinLnBrk="0" hangingPunct="1"/>
              <a:endParaRPr lang="en-US">
                <a:effectLst/>
                <a:latin typeface="+mn-lt"/>
              </a:endParaRPr>
            </a:p>
            <a:p>
              <a:pPr eaLnBrk="1" fontAlgn="auto" latinLnBrk="0" hangingPunct="1"/>
              <a:endParaRPr lang="en-US" sz="1100" b="0"/>
            </a:p>
          </xdr:txBody>
        </xdr:sp>
      </mc:Choice>
      <mc:Fallback xmlns="">
        <xdr:sp macro="" textlink="">
          <xdr:nvSpPr>
            <xdr:cNvPr id="2" name="TextBox 1">
              <a:extLst>
                <a:ext uri="{FF2B5EF4-FFF2-40B4-BE49-F238E27FC236}">
                  <a16:creationId xmlns:a16="http://schemas.microsoft.com/office/drawing/2014/main" id="{3B991791-169D-4924-8827-B14706AD94F2}"/>
                </a:ext>
              </a:extLst>
            </xdr:cNvPr>
            <xdr:cNvSpPr txBox="1"/>
          </xdr:nvSpPr>
          <xdr:spPr>
            <a:xfrm>
              <a:off x="1085849" y="3359149"/>
              <a:ext cx="11042651" cy="15300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atin typeface="+mn-lt"/>
                </a:rPr>
                <a:t>Note: </a:t>
              </a:r>
              <a:r>
                <a:rPr lang="en-US" sz="1100" b="0">
                  <a:latin typeface="+mn-lt"/>
                </a:rPr>
                <a:t>For</a:t>
              </a:r>
              <a:r>
                <a:rPr lang="en-US" sz="1100" b="0" baseline="0">
                  <a:latin typeface="+mn-lt"/>
                </a:rPr>
                <a:t> each cooling system the number and frequency of maintenance actions were listed below. A score was also assigned for each action (higher score means more severe action). Then for each cooling system, the overall maintenance score was calculated based on following formula. </a:t>
              </a:r>
              <a:r>
                <a:rPr lang="en-US" sz="1100" b="0" i="0" baseline="0">
                  <a:latin typeface="Cambria Math" panose="02040503050406030204" pitchFamily="18" charset="0"/>
                  <a:ea typeface="Cambria Math" panose="02040503050406030204" pitchFamily="18" charset="0"/>
                </a:rPr>
                <a:t>𝑂𝑣𝑒𝑟𝑎𝑙𝑙 𝑀𝑎𝑖𝑛𝑡𝑒𝑛𝑎𝑛𝑐𝑒 𝑆𝑐𝑜𝑟𝑒=∑▒(𝑛𝑢𝑚𝑏𝑒𝑟 𝑜𝑓 𝑎𝑐𝑡𝑖𝑜𝑛×𝑎𝑐𝑡𝑖𝑜𝑛 𝑤𝑒𝑖𝑔ℎ𝑡) </a:t>
              </a:r>
              <a:r>
                <a:rPr lang="en-US" sz="1100" b="0" baseline="0">
                  <a:latin typeface="+mn-lt"/>
                </a:rPr>
                <a:t> </a:t>
              </a:r>
              <a:endParaRPr lang="en-US" sz="1100" b="0">
                <a:latin typeface="+mn-lt"/>
              </a:endParaRPr>
            </a:p>
            <a:p>
              <a:endParaRPr lang="en-US" sz="1100" b="1">
                <a:latin typeface="+mn-lt"/>
              </a:endParaRPr>
            </a:p>
            <a:p>
              <a:r>
                <a:rPr lang="en-US" sz="1100" b="1">
                  <a:latin typeface="+mn-lt"/>
                </a:rPr>
                <a:t>Note:</a:t>
              </a:r>
              <a:r>
                <a:rPr lang="en-US" sz="1100" b="1" baseline="0">
                  <a:latin typeface="+mn-lt"/>
                </a:rPr>
                <a:t> The higher maintenance score will negatively affect the rank of cooling system in MCDST. </a:t>
              </a:r>
            </a:p>
            <a:p>
              <a:r>
                <a:rPr lang="en-US" sz="1100" b="1" baseline="0">
                  <a:latin typeface="+mn-lt"/>
                </a:rPr>
                <a:t>Note: The maintenance actions for chillers, cooling tower, and air-side economizer are listed with details in the reference tabs; however, for evaporative cooling and water-side economizer there is no such a list of actions. So for pre-cooled air-cooled chiller, water-side economizer, and evaporative cooling systems I listed the actions based on available material and my thoughts. Please see the next sheets and cited references below.</a:t>
              </a:r>
              <a:endParaRPr lang="en-US" sz="1100" b="1">
                <a:latin typeface="+mn-lt"/>
              </a:endParaRPr>
            </a:p>
            <a:p>
              <a:endParaRPr lang="en-US" sz="1100" b="1">
                <a:latin typeface="+mn-lt"/>
              </a:endParaRPr>
            </a:p>
            <a:p>
              <a:r>
                <a:rPr lang="en-US" sz="1100" b="1">
                  <a:solidFill>
                    <a:schemeClr val="accent1">
                      <a:lumMod val="75000"/>
                    </a:schemeClr>
                  </a:solidFill>
                  <a:latin typeface="+mn-lt"/>
                </a:rPr>
                <a:t>1. Maintenance Actions Scores</a:t>
              </a:r>
            </a:p>
            <a:p>
              <a:r>
                <a:rPr lang="en-US" sz="1100" b="0">
                  <a:solidFill>
                    <a:schemeClr val="accent1">
                      <a:lumMod val="75000"/>
                    </a:schemeClr>
                  </a:solidFill>
                  <a:latin typeface="+mn-lt"/>
                </a:rPr>
                <a:t>Annual Actions: 5</a:t>
              </a:r>
            </a:p>
            <a:p>
              <a:r>
                <a:rPr lang="en-US" sz="1100" b="0">
                  <a:solidFill>
                    <a:schemeClr val="accent1">
                      <a:lumMod val="75000"/>
                    </a:schemeClr>
                  </a:solidFill>
                  <a:latin typeface="+mn-lt"/>
                </a:rPr>
                <a:t>Semi-Annual: 4</a:t>
              </a:r>
            </a:p>
            <a:p>
              <a:r>
                <a:rPr lang="en-US" sz="1100" b="0">
                  <a:solidFill>
                    <a:schemeClr val="accent1">
                      <a:lumMod val="75000"/>
                    </a:schemeClr>
                  </a:solidFill>
                  <a:latin typeface="+mn-lt"/>
                </a:rPr>
                <a:t>Monthly:</a:t>
              </a:r>
              <a:r>
                <a:rPr lang="en-US" sz="1100" b="0" baseline="0">
                  <a:solidFill>
                    <a:schemeClr val="accent1">
                      <a:lumMod val="75000"/>
                    </a:schemeClr>
                  </a:solidFill>
                  <a:latin typeface="+mn-lt"/>
                </a:rPr>
                <a:t> 3</a:t>
              </a:r>
            </a:p>
            <a:p>
              <a:r>
                <a:rPr lang="en-US" sz="1100" b="0" baseline="0">
                  <a:solidFill>
                    <a:schemeClr val="accent1">
                      <a:lumMod val="75000"/>
                    </a:schemeClr>
                  </a:solidFill>
                  <a:latin typeface="+mn-lt"/>
                </a:rPr>
                <a:t>Weekly: 2</a:t>
              </a:r>
            </a:p>
            <a:p>
              <a:r>
                <a:rPr lang="en-US" sz="1100" b="0" baseline="0">
                  <a:solidFill>
                    <a:schemeClr val="accent1">
                      <a:lumMod val="75000"/>
                    </a:schemeClr>
                  </a:solidFill>
                  <a:latin typeface="+mn-lt"/>
                </a:rPr>
                <a:t>Daily: 1</a:t>
              </a:r>
              <a:endParaRPr lang="en-US" sz="1100" b="0">
                <a:solidFill>
                  <a:schemeClr val="accent1">
                    <a:lumMod val="75000"/>
                  </a:schemeClr>
                </a:solidFill>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accent1">
                      <a:lumMod val="75000"/>
                    </a:schemeClr>
                  </a:solidFill>
                  <a:effectLst/>
                  <a:latin typeface="+mn-lt"/>
                  <a:ea typeface="+mn-ea"/>
                  <a:cs typeface="+mn-cs"/>
                </a:rPr>
                <a:t>Water Treatment Requirement: 10</a:t>
              </a:r>
              <a:endParaRPr lang="en-US" b="0">
                <a:solidFill>
                  <a:schemeClr val="accent1">
                    <a:lumMod val="75000"/>
                  </a:schemeClr>
                </a:solidFill>
                <a:effectLst/>
                <a:latin typeface="+mn-lt"/>
              </a:endParaRPr>
            </a:p>
            <a:p>
              <a:endParaRPr lang="en-US" sz="1100" b="1">
                <a:latin typeface="+mn-lt"/>
              </a:endParaRPr>
            </a:p>
            <a:p>
              <a:r>
                <a:rPr lang="en-US" sz="1100" b="1" baseline="0">
                  <a:solidFill>
                    <a:schemeClr val="dk1"/>
                  </a:solidFill>
                  <a:effectLst/>
                  <a:latin typeface="+mn-lt"/>
                  <a:ea typeface="+mn-ea"/>
                  <a:cs typeface="+mn-cs"/>
                </a:rPr>
                <a:t>Number of Maintenance Actions for a Chiller</a:t>
              </a:r>
              <a:r>
                <a:rPr lang="en-US" sz="1100" b="1" baseline="30000">
                  <a:solidFill>
                    <a:schemeClr val="dk1"/>
                  </a:solidFill>
                  <a:effectLst/>
                  <a:latin typeface="+mn-lt"/>
                  <a:ea typeface="+mn-ea"/>
                  <a:cs typeface="+mn-cs"/>
                </a:rPr>
                <a:t>1</a:t>
              </a:r>
              <a:r>
                <a:rPr lang="en-US" sz="1100" b="1" baseline="0">
                  <a:solidFill>
                    <a:schemeClr val="dk1"/>
                  </a:solidFill>
                  <a:effectLst/>
                  <a:latin typeface="+mn-lt"/>
                  <a:ea typeface="+mn-ea"/>
                  <a:cs typeface="+mn-cs"/>
                </a:rPr>
                <a:t>:</a:t>
              </a:r>
              <a:endParaRPr lang="en-US">
                <a:effectLst/>
                <a:latin typeface="+mn-lt"/>
              </a:endParaRPr>
            </a:p>
            <a:p>
              <a:r>
                <a:rPr lang="en-US" sz="1100" b="0">
                  <a:solidFill>
                    <a:schemeClr val="dk1"/>
                  </a:solidFill>
                  <a:effectLst/>
                  <a:latin typeface="+mn-lt"/>
                  <a:ea typeface="+mn-ea"/>
                  <a:cs typeface="+mn-cs"/>
                </a:rPr>
                <a:t>Annual Actions: 10</a:t>
              </a:r>
              <a:endParaRPr lang="en-US" b="0">
                <a:effectLst/>
                <a:latin typeface="+mn-lt"/>
              </a:endParaRPr>
            </a:p>
            <a:p>
              <a:r>
                <a:rPr lang="en-US" sz="1100" b="0">
                  <a:solidFill>
                    <a:schemeClr val="dk1"/>
                  </a:solidFill>
                  <a:effectLst/>
                  <a:latin typeface="+mn-lt"/>
                  <a:ea typeface="+mn-ea"/>
                  <a:cs typeface="+mn-cs"/>
                </a:rPr>
                <a:t>Semi-Annual: 4</a:t>
              </a:r>
              <a:endParaRPr lang="en-US" b="0">
                <a:effectLst/>
                <a:latin typeface="+mn-lt"/>
              </a:endParaRPr>
            </a:p>
            <a:p>
              <a:r>
                <a:rPr lang="en-US" sz="1100" b="0">
                  <a:solidFill>
                    <a:schemeClr val="dk1"/>
                  </a:solidFill>
                  <a:effectLst/>
                  <a:latin typeface="+mn-lt"/>
                  <a:ea typeface="+mn-ea"/>
                  <a:cs typeface="+mn-cs"/>
                </a:rPr>
                <a:t>Monthly:</a:t>
              </a:r>
              <a:r>
                <a:rPr lang="en-US" sz="1100" b="0" baseline="0">
                  <a:solidFill>
                    <a:schemeClr val="dk1"/>
                  </a:solidFill>
                  <a:effectLst/>
                  <a:latin typeface="+mn-lt"/>
                  <a:ea typeface="+mn-ea"/>
                  <a:cs typeface="+mn-cs"/>
                </a:rPr>
                <a:t> 0</a:t>
              </a:r>
              <a:endParaRPr lang="en-US" b="0">
                <a:effectLst/>
                <a:latin typeface="+mn-lt"/>
              </a:endParaRPr>
            </a:p>
            <a:p>
              <a:r>
                <a:rPr lang="en-US" sz="1100" b="0" baseline="0">
                  <a:solidFill>
                    <a:schemeClr val="dk1"/>
                  </a:solidFill>
                  <a:effectLst/>
                  <a:latin typeface="+mn-lt"/>
                  <a:ea typeface="+mn-ea"/>
                  <a:cs typeface="+mn-cs"/>
                </a:rPr>
                <a:t>Weekly: 6</a:t>
              </a:r>
              <a:endParaRPr lang="en-US" b="0">
                <a:effectLst/>
                <a:latin typeface="+mn-lt"/>
              </a:endParaRPr>
            </a:p>
            <a:p>
              <a:r>
                <a:rPr lang="en-US" sz="1100" b="0" baseline="0">
                  <a:solidFill>
                    <a:schemeClr val="dk1"/>
                  </a:solidFill>
                  <a:effectLst/>
                  <a:latin typeface="+mn-lt"/>
                  <a:ea typeface="+mn-ea"/>
                  <a:cs typeface="+mn-cs"/>
                </a:rPr>
                <a:t>Daily: 3</a:t>
              </a:r>
              <a:endParaRPr lang="en-US" b="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Water Treatment Requirement: No</a:t>
              </a: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30000">
                  <a:solidFill>
                    <a:schemeClr val="dk1"/>
                  </a:solidFill>
                  <a:effectLst/>
                  <a:latin typeface="+mn-lt"/>
                  <a:ea typeface="+mn-ea"/>
                  <a:cs typeface="+mn-cs"/>
                </a:rPr>
                <a:t>1</a:t>
              </a:r>
              <a:r>
                <a:rPr lang="en-US" sz="1100" b="0" baseline="0">
                  <a:solidFill>
                    <a:schemeClr val="dk1"/>
                  </a:solidFill>
                  <a:effectLst/>
                  <a:latin typeface="+mn-lt"/>
                  <a:ea typeface="+mn-ea"/>
                  <a:cs typeface="+mn-cs"/>
                </a:rPr>
                <a:t>Reference:  https://www.energy.gov/sites/prod/files/2013/10/f3/omguide_complete.pdf</a:t>
              </a:r>
              <a:endParaRPr lang="en-US">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latin typeface="+mn-lt"/>
              </a:endParaRPr>
            </a:p>
            <a:p>
              <a:r>
                <a:rPr lang="en-US" sz="1100" b="1" baseline="0">
                  <a:solidFill>
                    <a:schemeClr val="dk1"/>
                  </a:solidFill>
                  <a:effectLst/>
                  <a:latin typeface="+mn-lt"/>
                  <a:ea typeface="+mn-ea"/>
                  <a:cs typeface="+mn-cs"/>
                </a:rPr>
                <a:t>Number of Maintenance Actions for a Cooling Tower</a:t>
              </a:r>
              <a:r>
                <a:rPr lang="en-US" sz="1100" b="1" baseline="30000">
                  <a:solidFill>
                    <a:schemeClr val="dk1"/>
                  </a:solidFill>
                  <a:effectLst/>
                  <a:latin typeface="+mn-lt"/>
                  <a:ea typeface="+mn-ea"/>
                  <a:cs typeface="+mn-cs"/>
                </a:rPr>
                <a:t>1</a:t>
              </a:r>
              <a:r>
                <a:rPr lang="en-US" sz="1100" b="1" baseline="0">
                  <a:solidFill>
                    <a:schemeClr val="dk1"/>
                  </a:solidFill>
                  <a:effectLst/>
                  <a:latin typeface="+mn-lt"/>
                  <a:ea typeface="+mn-ea"/>
                  <a:cs typeface="+mn-cs"/>
                </a:rPr>
                <a:t>:</a:t>
              </a:r>
              <a:endParaRPr lang="en-US">
                <a:effectLst/>
                <a:latin typeface="+mn-lt"/>
              </a:endParaRPr>
            </a:p>
            <a:p>
              <a:r>
                <a:rPr lang="en-US" sz="1100" b="0">
                  <a:solidFill>
                    <a:schemeClr val="dk1"/>
                  </a:solidFill>
                  <a:effectLst/>
                  <a:latin typeface="+mn-lt"/>
                  <a:ea typeface="+mn-ea"/>
                  <a:cs typeface="+mn-cs"/>
                </a:rPr>
                <a:t>Annual Actions: 3</a:t>
              </a:r>
              <a:endParaRPr lang="en-US">
                <a:effectLst/>
                <a:latin typeface="+mn-lt"/>
              </a:endParaRPr>
            </a:p>
            <a:p>
              <a:r>
                <a:rPr lang="en-US" sz="1100" b="0">
                  <a:solidFill>
                    <a:schemeClr val="dk1"/>
                  </a:solidFill>
                  <a:effectLst/>
                  <a:latin typeface="+mn-lt"/>
                  <a:ea typeface="+mn-ea"/>
                  <a:cs typeface="+mn-cs"/>
                </a:rPr>
                <a:t>Semi-Annual: 0</a:t>
              </a:r>
              <a:endParaRPr lang="en-US">
                <a:effectLst/>
                <a:latin typeface="+mn-lt"/>
              </a:endParaRPr>
            </a:p>
            <a:p>
              <a:r>
                <a:rPr lang="en-US" sz="1100" b="0">
                  <a:solidFill>
                    <a:schemeClr val="dk1"/>
                  </a:solidFill>
                  <a:effectLst/>
                  <a:latin typeface="+mn-lt"/>
                  <a:ea typeface="+mn-ea"/>
                  <a:cs typeface="+mn-cs"/>
                </a:rPr>
                <a:t>Monthly:</a:t>
              </a:r>
              <a:r>
                <a:rPr lang="en-US" sz="1100" b="0" baseline="0">
                  <a:solidFill>
                    <a:schemeClr val="dk1"/>
                  </a:solidFill>
                  <a:effectLst/>
                  <a:latin typeface="+mn-lt"/>
                  <a:ea typeface="+mn-ea"/>
                  <a:cs typeface="+mn-cs"/>
                </a:rPr>
                <a:t> 4</a:t>
              </a:r>
              <a:endParaRPr lang="en-US">
                <a:effectLst/>
                <a:latin typeface="+mn-lt"/>
              </a:endParaRPr>
            </a:p>
            <a:p>
              <a:r>
                <a:rPr lang="en-US" sz="1100" b="0" baseline="0">
                  <a:solidFill>
                    <a:schemeClr val="dk1"/>
                  </a:solidFill>
                  <a:effectLst/>
                  <a:latin typeface="+mn-lt"/>
                  <a:ea typeface="+mn-ea"/>
                  <a:cs typeface="+mn-cs"/>
                </a:rPr>
                <a:t>Weekly: 7</a:t>
              </a:r>
              <a:endParaRPr lang="en-US">
                <a:effectLst/>
                <a:latin typeface="+mn-lt"/>
              </a:endParaRPr>
            </a:p>
            <a:p>
              <a:r>
                <a:rPr lang="en-US" sz="1100" b="0" baseline="0">
                  <a:solidFill>
                    <a:schemeClr val="dk1"/>
                  </a:solidFill>
                  <a:effectLst/>
                  <a:latin typeface="+mn-lt"/>
                  <a:ea typeface="+mn-ea"/>
                  <a:cs typeface="+mn-cs"/>
                </a:rPr>
                <a:t>Daily: 3</a:t>
              </a:r>
              <a:endParaRPr lang="en-US">
                <a:effectLst/>
                <a:latin typeface="+mn-lt"/>
              </a:endParaRPr>
            </a:p>
            <a:p>
              <a:pPr eaLnBrk="1" fontAlgn="auto" latinLnBrk="0" hangingPunct="1"/>
              <a:r>
                <a:rPr lang="en-US" sz="1100" b="0" baseline="0">
                  <a:solidFill>
                    <a:schemeClr val="dk1"/>
                  </a:solidFill>
                  <a:effectLst/>
                  <a:latin typeface="+mn-lt"/>
                  <a:ea typeface="+mn-ea"/>
                  <a:cs typeface="+mn-cs"/>
                </a:rPr>
                <a:t>Water Treatment Requirement: Yes</a:t>
              </a:r>
              <a:endParaRPr lang="en-US">
                <a:effectLst/>
                <a:latin typeface="+mn-lt"/>
              </a:endParaRPr>
            </a:p>
            <a:p>
              <a:r>
                <a:rPr lang="en-US" sz="1100" b="1" baseline="30000">
                  <a:solidFill>
                    <a:schemeClr val="dk1"/>
                  </a:solidFill>
                  <a:effectLst/>
                  <a:latin typeface="+mn-lt"/>
                  <a:ea typeface="+mn-ea"/>
                  <a:cs typeface="+mn-cs"/>
                </a:rPr>
                <a:t>1</a:t>
              </a:r>
              <a:r>
                <a:rPr lang="en-US" sz="1100" b="0" baseline="0">
                  <a:latin typeface="+mn-lt"/>
                </a:rPr>
                <a:t>Reference:  https://www.energy.gov/sites/prod/files/2013/10/f3/omguide_complete.pdf</a:t>
              </a:r>
            </a:p>
            <a:p>
              <a:endParaRPr lang="en-US" sz="1100" b="0" baseline="0">
                <a:latin typeface="+mn-lt"/>
              </a:endParaRPr>
            </a:p>
            <a:p>
              <a:r>
                <a:rPr lang="en-US" sz="1100" b="1" baseline="0">
                  <a:latin typeface="+mn-lt"/>
                </a:rPr>
                <a:t>Number of </a:t>
              </a:r>
              <a:r>
                <a:rPr lang="en-US" sz="1100" b="1" baseline="0">
                  <a:solidFill>
                    <a:schemeClr val="dk1"/>
                  </a:solidFill>
                  <a:effectLst/>
                  <a:latin typeface="+mn-lt"/>
                  <a:ea typeface="+mn-ea"/>
                  <a:cs typeface="+mn-cs"/>
                </a:rPr>
                <a:t>Maintenance </a:t>
              </a:r>
              <a:r>
                <a:rPr lang="en-US" sz="1100" b="1" baseline="0">
                  <a:latin typeface="+mn-lt"/>
                </a:rPr>
                <a:t>Actions for an Air-Side Economizer</a:t>
              </a:r>
              <a:r>
                <a:rPr lang="en-US" sz="1100" b="1" baseline="30000">
                  <a:latin typeface="+mn-lt"/>
                </a:rPr>
                <a:t>2</a:t>
              </a:r>
              <a:r>
                <a:rPr lang="en-US" sz="1100" b="1" baseline="0">
                  <a:latin typeface="+mn-lt"/>
                </a:rPr>
                <a:t>:</a:t>
              </a:r>
            </a:p>
            <a:p>
              <a:r>
                <a:rPr lang="en-US" sz="1100" b="0">
                  <a:solidFill>
                    <a:schemeClr val="dk1"/>
                  </a:solidFill>
                  <a:effectLst/>
                  <a:latin typeface="+mn-lt"/>
                  <a:ea typeface="+mn-ea"/>
                  <a:cs typeface="+mn-cs"/>
                </a:rPr>
                <a:t>Annual Actions: 1</a:t>
              </a:r>
              <a:endParaRPr lang="en-US" b="0">
                <a:effectLst/>
                <a:latin typeface="+mn-lt"/>
              </a:endParaRPr>
            </a:p>
            <a:p>
              <a:r>
                <a:rPr lang="en-US" sz="1100" b="0">
                  <a:solidFill>
                    <a:schemeClr val="dk1"/>
                  </a:solidFill>
                  <a:effectLst/>
                  <a:latin typeface="+mn-lt"/>
                  <a:ea typeface="+mn-ea"/>
                  <a:cs typeface="+mn-cs"/>
                </a:rPr>
                <a:t>Semi-Annual: 3</a:t>
              </a:r>
              <a:endParaRPr lang="en-US" b="0">
                <a:effectLst/>
                <a:latin typeface="+mn-lt"/>
              </a:endParaRPr>
            </a:p>
            <a:p>
              <a:r>
                <a:rPr lang="en-US" sz="1100" b="0">
                  <a:solidFill>
                    <a:schemeClr val="dk1"/>
                  </a:solidFill>
                  <a:effectLst/>
                  <a:latin typeface="+mn-lt"/>
                  <a:ea typeface="+mn-ea"/>
                  <a:cs typeface="+mn-cs"/>
                </a:rPr>
                <a:t>Monthly:</a:t>
              </a:r>
              <a:r>
                <a:rPr lang="en-US" sz="1100" b="0" baseline="0">
                  <a:solidFill>
                    <a:schemeClr val="dk1"/>
                  </a:solidFill>
                  <a:effectLst/>
                  <a:latin typeface="+mn-lt"/>
                  <a:ea typeface="+mn-ea"/>
                  <a:cs typeface="+mn-cs"/>
                </a:rPr>
                <a:t> 0</a:t>
              </a:r>
              <a:endParaRPr lang="en-US" b="0">
                <a:effectLst/>
                <a:latin typeface="+mn-lt"/>
              </a:endParaRPr>
            </a:p>
            <a:p>
              <a:r>
                <a:rPr lang="en-US" sz="1100" b="0" baseline="0">
                  <a:solidFill>
                    <a:schemeClr val="dk1"/>
                  </a:solidFill>
                  <a:effectLst/>
                  <a:latin typeface="+mn-lt"/>
                  <a:ea typeface="+mn-ea"/>
                  <a:cs typeface="+mn-cs"/>
                </a:rPr>
                <a:t>Weekly: 1</a:t>
              </a:r>
              <a:endParaRPr lang="en-US" b="0">
                <a:effectLst/>
                <a:latin typeface="+mn-lt"/>
              </a:endParaRPr>
            </a:p>
            <a:p>
              <a:r>
                <a:rPr lang="en-US" sz="1100" b="0" baseline="0">
                  <a:solidFill>
                    <a:schemeClr val="dk1"/>
                  </a:solidFill>
                  <a:effectLst/>
                  <a:latin typeface="+mn-lt"/>
                  <a:ea typeface="+mn-ea"/>
                  <a:cs typeface="+mn-cs"/>
                </a:rPr>
                <a:t>Daily: 0</a:t>
              </a:r>
              <a:endParaRPr lang="en-US" b="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Water Treatment Requirement: No</a:t>
              </a: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30000">
                  <a:solidFill>
                    <a:schemeClr val="dk1"/>
                  </a:solidFill>
                  <a:effectLst/>
                  <a:latin typeface="+mn-lt"/>
                  <a:ea typeface="+mn-ea"/>
                  <a:cs typeface="+mn-cs"/>
                </a:rPr>
                <a:t>2</a:t>
              </a:r>
              <a:r>
                <a:rPr lang="en-US" sz="1100" b="0" baseline="0">
                  <a:solidFill>
                    <a:schemeClr val="dk1"/>
                  </a:solidFill>
                  <a:effectLst/>
                  <a:latin typeface="+mn-lt"/>
                  <a:ea typeface="+mn-ea"/>
                  <a:cs typeface="+mn-cs"/>
                </a:rPr>
                <a:t>Reference: </a:t>
              </a:r>
              <a:r>
                <a:rPr lang="en-US" sz="1100" u="sng">
                  <a:solidFill>
                    <a:schemeClr val="dk1"/>
                  </a:solidFill>
                  <a:effectLst/>
                  <a:latin typeface="+mn-lt"/>
                  <a:ea typeface="+mn-ea"/>
                  <a:cs typeface="+mn-cs"/>
                  <a:hlinkClick xmlns:r="http://schemas.openxmlformats.org/officeDocument/2006/relationships" r:id=""/>
                </a:rPr>
                <a:t>https://www.pnnl.gov/projects/best-practices/air-side-economizers#Maintenance%20Checklist</a:t>
              </a:r>
              <a:endParaRPr lang="en-US" sz="1100" b="0">
                <a:latin typeface="+mn-lt"/>
              </a:endParaRPr>
            </a:p>
            <a:p>
              <a:endParaRPr lang="en-US">
                <a:effectLst/>
                <a:latin typeface="+mn-lt"/>
              </a:endParaRPr>
            </a:p>
            <a:p>
              <a:r>
                <a:rPr lang="en-US" sz="1100" b="1" baseline="0">
                  <a:solidFill>
                    <a:schemeClr val="dk1"/>
                  </a:solidFill>
                  <a:effectLst/>
                  <a:latin typeface="+mn-lt"/>
                  <a:ea typeface="+mn-ea"/>
                  <a:cs typeface="+mn-cs"/>
                </a:rPr>
                <a:t>Number of Pre-cooled Air-Cooled Chillers</a:t>
              </a:r>
              <a:r>
                <a:rPr lang="en-US" sz="1100" b="1" baseline="30000">
                  <a:solidFill>
                    <a:schemeClr val="dk1"/>
                  </a:solidFill>
                  <a:effectLst/>
                  <a:latin typeface="+mn-lt"/>
                  <a:ea typeface="+mn-ea"/>
                  <a:cs typeface="+mn-cs"/>
                </a:rPr>
                <a:t>3,4</a:t>
              </a:r>
              <a:r>
                <a:rPr lang="en-US" sz="1100" b="1" baseline="0">
                  <a:solidFill>
                    <a:schemeClr val="dk1"/>
                  </a:solidFill>
                  <a:effectLst/>
                  <a:latin typeface="+mn-lt"/>
                  <a:ea typeface="+mn-ea"/>
                  <a:cs typeface="+mn-cs"/>
                </a:rPr>
                <a:t>:</a:t>
              </a:r>
              <a:endParaRPr lang="en-US">
                <a:effectLst/>
              </a:endParaRPr>
            </a:p>
            <a:p>
              <a:r>
                <a:rPr lang="en-US" sz="1100" b="1" baseline="0">
                  <a:solidFill>
                    <a:schemeClr val="dk1"/>
                  </a:solidFill>
                  <a:effectLst/>
                  <a:latin typeface="+mn-lt"/>
                  <a:ea typeface="+mn-ea"/>
                  <a:cs typeface="+mn-cs"/>
                </a:rPr>
                <a:t>Note: </a:t>
              </a:r>
              <a:r>
                <a:rPr lang="en-US" sz="1100" b="0" baseline="0">
                  <a:solidFill>
                    <a:schemeClr val="dk1"/>
                  </a:solidFill>
                  <a:effectLst/>
                  <a:latin typeface="+mn-lt"/>
                  <a:ea typeface="+mn-ea"/>
                  <a:cs typeface="+mn-cs"/>
                </a:rPr>
                <a:t>The details of maintenance procedure and the frequency of steps have not been well defined for Pre-cooled Air-Cooled Chillers.</a:t>
              </a:r>
              <a:endParaRPr lang="en-US">
                <a:effectLst/>
              </a:endParaRPr>
            </a:p>
            <a:p>
              <a:r>
                <a:rPr lang="en-US" sz="1100" b="0" baseline="0">
                  <a:solidFill>
                    <a:schemeClr val="dk1"/>
                  </a:solidFill>
                  <a:effectLst/>
                  <a:latin typeface="+mn-lt"/>
                  <a:ea typeface="+mn-ea"/>
                  <a:cs typeface="+mn-cs"/>
                </a:rPr>
                <a:t>The maintenance procedure can be </a:t>
              </a:r>
              <a:r>
                <a:rPr lang="en-US" sz="1100" b="1" baseline="0">
                  <a:solidFill>
                    <a:schemeClr val="dk1"/>
                  </a:solidFill>
                  <a:effectLst/>
                  <a:latin typeface="+mn-lt"/>
                  <a:ea typeface="+mn-ea"/>
                  <a:cs typeface="+mn-cs"/>
                </a:rPr>
                <a:t>assumed</a:t>
              </a:r>
              <a:r>
                <a:rPr lang="en-US" sz="1100" b="0" baseline="0">
                  <a:solidFill>
                    <a:schemeClr val="dk1"/>
                  </a:solidFill>
                  <a:effectLst/>
                  <a:latin typeface="+mn-lt"/>
                  <a:ea typeface="+mn-ea"/>
                  <a:cs typeface="+mn-cs"/>
                </a:rPr>
                <a:t> based on air-cooled chiller maintenance and evaporative cooling maintenance procedures. </a:t>
              </a:r>
              <a:endParaRPr lang="en-US">
                <a:effectLst/>
              </a:endParaRPr>
            </a:p>
            <a:p>
              <a:r>
                <a:rPr lang="en-US" sz="1100" b="0" baseline="0">
                  <a:solidFill>
                    <a:schemeClr val="dk1"/>
                  </a:solidFill>
                  <a:effectLst/>
                  <a:latin typeface="+mn-lt"/>
                  <a:ea typeface="+mn-ea"/>
                  <a:cs typeface="+mn-cs"/>
                </a:rPr>
                <a:t>1. Replacing/ cleaning cooling pads (Annually)</a:t>
              </a:r>
              <a:endParaRPr lang="en-US">
                <a:effectLst/>
              </a:endParaRPr>
            </a:p>
            <a:p>
              <a:pPr eaLnBrk="1" fontAlgn="auto" latinLnBrk="0" hangingPunct="1"/>
              <a:r>
                <a:rPr lang="en-US" sz="1100" b="0" baseline="0">
                  <a:solidFill>
                    <a:schemeClr val="dk1"/>
                  </a:solidFill>
                  <a:effectLst/>
                  <a:latin typeface="+mn-lt"/>
                  <a:ea typeface="+mn-ea"/>
                  <a:cs typeface="+mn-cs"/>
                </a:rPr>
                <a:t>2. Checking cooling pads (Monthly)</a:t>
              </a:r>
              <a:endParaRPr lang="en-US">
                <a:effectLst/>
              </a:endParaRPr>
            </a:p>
            <a:p>
              <a:pPr eaLnBrk="1" fontAlgn="auto" latinLnBrk="0" hangingPunct="1"/>
              <a:r>
                <a:rPr lang="en-US" sz="1100" b="0" baseline="0">
                  <a:solidFill>
                    <a:schemeClr val="dk1"/>
                  </a:solidFill>
                  <a:effectLst/>
                  <a:latin typeface="+mn-lt"/>
                  <a:ea typeface="+mn-ea"/>
                  <a:cs typeface="+mn-cs"/>
                </a:rPr>
                <a:t>3. Checking fan belts (Weekly)</a:t>
              </a:r>
              <a:endParaRPr lang="en-US">
                <a:effectLst/>
              </a:endParaRPr>
            </a:p>
            <a:p>
              <a:pPr eaLnBrk="1" fontAlgn="auto" latinLnBrk="0" hangingPunct="1"/>
              <a:r>
                <a:rPr lang="en-US" sz="1100" b="0" baseline="0">
                  <a:solidFill>
                    <a:schemeClr val="dk1"/>
                  </a:solidFill>
                  <a:effectLst/>
                  <a:latin typeface="+mn-lt"/>
                  <a:ea typeface="+mn-ea"/>
                  <a:cs typeface="+mn-cs"/>
                </a:rPr>
                <a:t>4. Checking spray systems (Weekly)</a:t>
              </a:r>
              <a:endParaRPr lang="en-US">
                <a:effectLst/>
              </a:endParaRPr>
            </a:p>
            <a:p>
              <a:pPr eaLnBrk="1" fontAlgn="auto" latinLnBrk="0" hangingPunct="1"/>
              <a:r>
                <a:rPr lang="en-US" sz="1100" b="0" baseline="0">
                  <a:solidFill>
                    <a:schemeClr val="dk1"/>
                  </a:solidFill>
                  <a:effectLst/>
                  <a:latin typeface="+mn-lt"/>
                  <a:ea typeface="+mn-ea"/>
                  <a:cs typeface="+mn-cs"/>
                </a:rPr>
                <a:t>5. Checking water quality and treatment: Yes, but not as severe as other systems</a:t>
              </a:r>
              <a:endParaRPr lang="en-US">
                <a:effectLst/>
              </a:endParaRPr>
            </a:p>
            <a:p>
              <a:endParaRPr lang="en-US" sz="1100" b="1" baseline="0">
                <a:solidFill>
                  <a:schemeClr val="dk1"/>
                </a:solidFill>
                <a:effectLst/>
                <a:latin typeface="+mn-lt"/>
                <a:ea typeface="+mn-ea"/>
                <a:cs typeface="+mn-cs"/>
              </a:endParaRPr>
            </a:p>
            <a:p>
              <a:pPr eaLnBrk="1" fontAlgn="auto" latinLnBrk="0" hangingPunct="1"/>
              <a:r>
                <a:rPr lang="en-US" sz="1100" b="0" baseline="30000">
                  <a:solidFill>
                    <a:schemeClr val="dk1"/>
                  </a:solidFill>
                  <a:effectLst/>
                  <a:latin typeface="+mn-lt"/>
                  <a:ea typeface="+mn-ea"/>
                  <a:cs typeface="+mn-cs"/>
                </a:rPr>
                <a:t>3,4</a:t>
              </a:r>
              <a:r>
                <a:rPr lang="en-US" sz="1100" b="0">
                  <a:solidFill>
                    <a:schemeClr val="dk1"/>
                  </a:solidFill>
                  <a:effectLst/>
                  <a:latin typeface="+mn-lt"/>
                  <a:ea typeface="+mn-ea"/>
                  <a:cs typeface="+mn-cs"/>
                </a:rPr>
                <a:t>References:</a:t>
              </a:r>
              <a:endParaRPr lang="en-US">
                <a:effectLst/>
              </a:endParaRPr>
            </a:p>
            <a:p>
              <a:pPr eaLnBrk="1" fontAlgn="auto" latinLnBrk="0" hangingPunct="1"/>
              <a:r>
                <a:rPr lang="en-US" sz="1100" b="0">
                  <a:solidFill>
                    <a:schemeClr val="dk1"/>
                  </a:solidFill>
                  <a:effectLst/>
                  <a:latin typeface="+mn-lt"/>
                  <a:ea typeface="+mn-ea"/>
                  <a:cs typeface="+mn-cs"/>
                </a:rPr>
                <a:t> </a:t>
              </a:r>
              <a:r>
                <a:rPr lang="en-US" sz="1100" u="sng">
                  <a:solidFill>
                    <a:schemeClr val="dk1"/>
                  </a:solidFill>
                  <a:effectLst/>
                  <a:latin typeface="+mn-lt"/>
                  <a:ea typeface="+mn-ea"/>
                  <a:cs typeface="+mn-cs"/>
                </a:rPr>
                <a:t>https://www.chemaqua.com/en-us/Blogs/how-do-adiabatic-cooling-systems-work </a:t>
              </a:r>
              <a:endParaRPr lang="en-US">
                <a:effectLst/>
              </a:endParaRPr>
            </a:p>
            <a:p>
              <a:pPr eaLnBrk="1" fontAlgn="auto" latinLnBrk="0" hangingPunct="1"/>
              <a:r>
                <a:rPr lang="en-US" sz="1100" u="sng">
                  <a:solidFill>
                    <a:schemeClr val="dk1"/>
                  </a:solidFill>
                  <a:effectLst/>
                  <a:latin typeface="+mn-lt"/>
                  <a:ea typeface="+mn-ea"/>
                  <a:cs typeface="+mn-cs"/>
                </a:rPr>
                <a:t>https://www.process-cooling.com/articles/89897-how-to-successfully-implement-evaporative-cooling</a:t>
              </a:r>
              <a:endParaRPr lang="en-US">
                <a:effectLst/>
              </a:endParaRPr>
            </a:p>
            <a:p>
              <a:endParaRPr lang="en-US" sz="1100" b="1"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Number of Maintenance Actions for a Water-Side Economizer</a:t>
              </a:r>
              <a:r>
                <a:rPr lang="en-US" sz="1100" b="1" baseline="30000">
                  <a:solidFill>
                    <a:schemeClr val="dk1"/>
                  </a:solidFill>
                  <a:effectLst/>
                  <a:latin typeface="+mn-lt"/>
                  <a:ea typeface="+mn-ea"/>
                  <a:cs typeface="+mn-cs"/>
                </a:rPr>
                <a:t>5</a:t>
              </a:r>
              <a:r>
                <a:rPr lang="en-US" sz="1100" b="1" baseline="0">
                  <a:solidFill>
                    <a:schemeClr val="dk1"/>
                  </a:solidFill>
                  <a:effectLst/>
                  <a:latin typeface="+mn-lt"/>
                  <a:ea typeface="+mn-ea"/>
                  <a:cs typeface="+mn-cs"/>
                </a:rPr>
                <a:t>:</a:t>
              </a:r>
            </a:p>
            <a:p>
              <a:r>
                <a:rPr lang="en-US" sz="1100" b="1" baseline="0">
                  <a:solidFill>
                    <a:schemeClr val="dk1"/>
                  </a:solidFill>
                  <a:effectLst/>
                  <a:latin typeface="+mn-lt"/>
                  <a:ea typeface="+mn-ea"/>
                  <a:cs typeface="+mn-cs"/>
                </a:rPr>
                <a:t>Note: </a:t>
              </a:r>
              <a:r>
                <a:rPr lang="en-US" sz="1100" b="0" baseline="0">
                  <a:solidFill>
                    <a:schemeClr val="dk1"/>
                  </a:solidFill>
                  <a:effectLst/>
                  <a:latin typeface="+mn-lt"/>
                  <a:ea typeface="+mn-ea"/>
                  <a:cs typeface="+mn-cs"/>
                </a:rPr>
                <a:t>The details of maintenance procedure  and the frequency of steps have not been well defined for WSE.</a:t>
              </a:r>
            </a:p>
            <a:p>
              <a:r>
                <a:rPr lang="en-US" sz="1100" b="0" baseline="0">
                  <a:solidFill>
                    <a:schemeClr val="dk1"/>
                  </a:solidFill>
                  <a:effectLst/>
                  <a:latin typeface="+mn-lt"/>
                  <a:ea typeface="+mn-ea"/>
                  <a:cs typeface="+mn-cs"/>
                </a:rPr>
                <a:t>The maintenance procedure can be </a:t>
              </a:r>
              <a:r>
                <a:rPr lang="en-US" sz="1100" b="1" baseline="0">
                  <a:solidFill>
                    <a:schemeClr val="dk1"/>
                  </a:solidFill>
                  <a:effectLst/>
                  <a:latin typeface="+mn-lt"/>
                  <a:ea typeface="+mn-ea"/>
                  <a:cs typeface="+mn-cs"/>
                </a:rPr>
                <a:t>assumed</a:t>
              </a:r>
              <a:r>
                <a:rPr lang="en-US" sz="1100" b="0" baseline="0">
                  <a:solidFill>
                    <a:schemeClr val="dk1"/>
                  </a:solidFill>
                  <a:effectLst/>
                  <a:latin typeface="+mn-lt"/>
                  <a:ea typeface="+mn-ea"/>
                  <a:cs typeface="+mn-cs"/>
                </a:rPr>
                <a:t> as follows:</a:t>
              </a:r>
            </a:p>
            <a:p>
              <a:r>
                <a:rPr lang="en-US" sz="1100" b="0" baseline="0">
                  <a:solidFill>
                    <a:schemeClr val="dk1"/>
                  </a:solidFill>
                  <a:effectLst/>
                  <a:latin typeface="+mn-lt"/>
                  <a:ea typeface="+mn-ea"/>
                  <a:cs typeface="+mn-cs"/>
                </a:rPr>
                <a:t>1. Checking heat exchanger for fouling/scaling using their approach temperature (weekly)</a:t>
              </a:r>
            </a:p>
            <a:p>
              <a:r>
                <a:rPr lang="en-US" sz="1100" b="0" baseline="0">
                  <a:solidFill>
                    <a:schemeClr val="dk1"/>
                  </a:solidFill>
                  <a:effectLst/>
                  <a:latin typeface="+mn-lt"/>
                  <a:ea typeface="+mn-ea"/>
                  <a:cs typeface="+mn-cs"/>
                </a:rPr>
                <a:t>2. Cleaning heat exchangers as required (Depending on water quality may need to be down very frequently. In this case since we define a score for water treatment and quality check, the frequency of heat exchanger cleaning may be needed as annually</a:t>
              </a:r>
            </a:p>
            <a:p>
              <a:r>
                <a:rPr lang="en-US" sz="1100" b="0" baseline="0">
                  <a:solidFill>
                    <a:schemeClr val="dk1"/>
                  </a:solidFill>
                  <a:effectLst/>
                  <a:latin typeface="+mn-lt"/>
                  <a:ea typeface="+mn-ea"/>
                  <a:cs typeface="+mn-cs"/>
                </a:rPr>
                <a:t>3. Checking water quality and treatment (Weekly)</a:t>
              </a:r>
            </a:p>
            <a:p>
              <a:endParaRPr lang="en-US">
                <a:effectLst/>
                <a:latin typeface="+mn-lt"/>
              </a:endParaRPr>
            </a:p>
            <a:p>
              <a:r>
                <a:rPr lang="en-US" sz="1100" b="0">
                  <a:solidFill>
                    <a:schemeClr val="dk1"/>
                  </a:solidFill>
                  <a:effectLst/>
                  <a:latin typeface="+mn-lt"/>
                  <a:ea typeface="+mn-ea"/>
                  <a:cs typeface="+mn-cs"/>
                </a:rPr>
                <a:t>Annual Actions: 1</a:t>
              </a:r>
              <a:endParaRPr lang="en-US" b="0">
                <a:effectLst/>
                <a:latin typeface="+mn-lt"/>
              </a:endParaRPr>
            </a:p>
            <a:p>
              <a:r>
                <a:rPr lang="en-US" sz="1100" b="0">
                  <a:solidFill>
                    <a:schemeClr val="dk1"/>
                  </a:solidFill>
                  <a:effectLst/>
                  <a:latin typeface="+mn-lt"/>
                  <a:ea typeface="+mn-ea"/>
                  <a:cs typeface="+mn-cs"/>
                </a:rPr>
                <a:t>Semi-Annual:</a:t>
              </a:r>
              <a:r>
                <a:rPr lang="en-US" sz="1100" b="0" baseline="0">
                  <a:solidFill>
                    <a:schemeClr val="dk1"/>
                  </a:solidFill>
                  <a:effectLst/>
                  <a:latin typeface="+mn-lt"/>
                  <a:ea typeface="+mn-ea"/>
                  <a:cs typeface="+mn-cs"/>
                </a:rPr>
                <a:t> 0</a:t>
              </a:r>
              <a:endParaRPr lang="en-US" b="0">
                <a:effectLst/>
                <a:latin typeface="+mn-lt"/>
              </a:endParaRPr>
            </a:p>
            <a:p>
              <a:r>
                <a:rPr lang="en-US" sz="1100" b="0">
                  <a:solidFill>
                    <a:schemeClr val="dk1"/>
                  </a:solidFill>
                  <a:effectLst/>
                  <a:latin typeface="+mn-lt"/>
                  <a:ea typeface="+mn-ea"/>
                  <a:cs typeface="+mn-cs"/>
                </a:rPr>
                <a:t>Monthly:</a:t>
              </a:r>
              <a:r>
                <a:rPr lang="en-US" sz="1100" b="0" baseline="0">
                  <a:solidFill>
                    <a:schemeClr val="dk1"/>
                  </a:solidFill>
                  <a:effectLst/>
                  <a:latin typeface="+mn-lt"/>
                  <a:ea typeface="+mn-ea"/>
                  <a:cs typeface="+mn-cs"/>
                </a:rPr>
                <a:t> 0</a:t>
              </a:r>
              <a:endParaRPr lang="en-US" b="0">
                <a:effectLst/>
                <a:latin typeface="+mn-lt"/>
              </a:endParaRPr>
            </a:p>
            <a:p>
              <a:r>
                <a:rPr lang="en-US" sz="1100" b="0" baseline="0">
                  <a:solidFill>
                    <a:schemeClr val="dk1"/>
                  </a:solidFill>
                  <a:effectLst/>
                  <a:latin typeface="+mn-lt"/>
                  <a:ea typeface="+mn-ea"/>
                  <a:cs typeface="+mn-cs"/>
                </a:rPr>
                <a:t>Weekly: 2</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Daily: 0</a:t>
              </a:r>
              <a:endParaRPr lang="en-US">
                <a:effectLst/>
              </a:endParaRPr>
            </a:p>
            <a:p>
              <a:r>
                <a:rPr lang="en-US" sz="1100" b="0" baseline="0">
                  <a:solidFill>
                    <a:schemeClr val="dk1"/>
                  </a:solidFill>
                  <a:effectLst/>
                  <a:latin typeface="+mn-lt"/>
                  <a:ea typeface="+mn-ea"/>
                  <a:cs typeface="+mn-cs"/>
                </a:rPr>
                <a:t>Water Treatment Requirement: Yes</a:t>
              </a:r>
              <a:endParaRPr lang="en-US" b="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30000">
                  <a:latin typeface="+mn-lt"/>
                </a:rPr>
                <a:t>5</a:t>
              </a:r>
              <a:r>
                <a:rPr lang="en-US" sz="1100" b="0">
                  <a:latin typeface="+mn-lt"/>
                </a:rPr>
                <a:t>Reference: </a:t>
              </a:r>
              <a:r>
                <a:rPr lang="en-US" sz="1100" u="sng">
                  <a:solidFill>
                    <a:schemeClr val="dk1"/>
                  </a:solidFill>
                  <a:effectLst/>
                  <a:latin typeface="+mn-lt"/>
                  <a:ea typeface="+mn-ea"/>
                  <a:cs typeface="+mn-cs"/>
                  <a:hlinkClick xmlns:r="http://schemas.openxmlformats.org/officeDocument/2006/relationships" r:id=""/>
                </a:rPr>
                <a:t>https://www.thefreelibrary.com/Waterside+and+airside+economizers+design+considerations+for+data...-a0227975377</a:t>
              </a:r>
              <a:endParaRPr lang="en-US" sz="1100">
                <a:solidFill>
                  <a:schemeClr val="dk1"/>
                </a:solidFill>
                <a:effectLst/>
                <a:latin typeface="+mn-lt"/>
                <a:ea typeface="+mn-ea"/>
                <a:cs typeface="+mn-cs"/>
              </a:endParaRPr>
            </a:p>
            <a:p>
              <a:endParaRPr lang="en-US" sz="1100" b="0">
                <a:latin typeface="+mn-lt"/>
              </a:endParaRPr>
            </a:p>
            <a:p>
              <a:r>
                <a:rPr lang="en-US" sz="1100" b="1" baseline="0">
                  <a:solidFill>
                    <a:schemeClr val="dk1"/>
                  </a:solidFill>
                  <a:effectLst/>
                  <a:latin typeface="+mn-lt"/>
                  <a:ea typeface="+mn-ea"/>
                  <a:cs typeface="+mn-cs"/>
                </a:rPr>
                <a:t>Number of Adiabatic Evaporative Cooling Systems</a:t>
              </a:r>
              <a:r>
                <a:rPr lang="en-US" sz="1100" b="1" baseline="30000">
                  <a:solidFill>
                    <a:schemeClr val="dk1"/>
                  </a:solidFill>
                  <a:effectLst/>
                  <a:latin typeface="+mn-lt"/>
                  <a:ea typeface="+mn-ea"/>
                  <a:cs typeface="+mn-cs"/>
                </a:rPr>
                <a:t>3,4</a:t>
              </a:r>
              <a:r>
                <a:rPr lang="en-US" sz="1100" b="1" baseline="0">
                  <a:solidFill>
                    <a:schemeClr val="dk1"/>
                  </a:solidFill>
                  <a:effectLst/>
                  <a:latin typeface="+mn-lt"/>
                  <a:ea typeface="+mn-ea"/>
                  <a:cs typeface="+mn-cs"/>
                </a:rPr>
                <a:t>:</a:t>
              </a:r>
              <a:endParaRPr lang="en-US">
                <a:effectLst/>
                <a:latin typeface="+mn-lt"/>
              </a:endParaRPr>
            </a:p>
            <a:p>
              <a:r>
                <a:rPr lang="en-US" sz="1100" b="1" baseline="0">
                  <a:solidFill>
                    <a:schemeClr val="dk1"/>
                  </a:solidFill>
                  <a:effectLst/>
                  <a:latin typeface="+mn-lt"/>
                  <a:ea typeface="+mn-ea"/>
                  <a:cs typeface="+mn-cs"/>
                </a:rPr>
                <a:t>Note: </a:t>
              </a:r>
              <a:r>
                <a:rPr lang="en-US" sz="1100" b="0" baseline="0">
                  <a:solidFill>
                    <a:schemeClr val="dk1"/>
                  </a:solidFill>
                  <a:effectLst/>
                  <a:latin typeface="+mn-lt"/>
                  <a:ea typeface="+mn-ea"/>
                  <a:cs typeface="+mn-cs"/>
                </a:rPr>
                <a:t>The details of maintenance procedure and the frequency of steps have not been well defined for evaporative cooling.</a:t>
              </a:r>
              <a:endParaRPr lang="en-US">
                <a:effectLst/>
                <a:latin typeface="+mn-lt"/>
              </a:endParaRPr>
            </a:p>
            <a:p>
              <a:r>
                <a:rPr lang="en-US" sz="1100" b="0" baseline="0">
                  <a:solidFill>
                    <a:schemeClr val="dk1"/>
                  </a:solidFill>
                  <a:effectLst/>
                  <a:latin typeface="+mn-lt"/>
                  <a:ea typeface="+mn-ea"/>
                  <a:cs typeface="+mn-cs"/>
                </a:rPr>
                <a:t>The maintenance procedure can be </a:t>
              </a:r>
              <a:r>
                <a:rPr lang="en-US" sz="1100" b="1" baseline="0">
                  <a:solidFill>
                    <a:schemeClr val="dk1"/>
                  </a:solidFill>
                  <a:effectLst/>
                  <a:latin typeface="+mn-lt"/>
                  <a:ea typeface="+mn-ea"/>
                  <a:cs typeface="+mn-cs"/>
                </a:rPr>
                <a:t>assumed</a:t>
              </a:r>
              <a:r>
                <a:rPr lang="en-US" sz="1100" b="0" baseline="0">
                  <a:solidFill>
                    <a:schemeClr val="dk1"/>
                  </a:solidFill>
                  <a:effectLst/>
                  <a:latin typeface="+mn-lt"/>
                  <a:ea typeface="+mn-ea"/>
                  <a:cs typeface="+mn-cs"/>
                </a:rPr>
                <a:t> as follows:</a:t>
              </a:r>
              <a:endParaRPr lang="en-US">
                <a:effectLst/>
                <a:latin typeface="+mn-lt"/>
              </a:endParaRPr>
            </a:p>
            <a:p>
              <a:r>
                <a:rPr lang="en-US" sz="1100" b="0" baseline="0">
                  <a:solidFill>
                    <a:schemeClr val="dk1"/>
                  </a:solidFill>
                  <a:effectLst/>
                  <a:latin typeface="+mn-lt"/>
                  <a:ea typeface="+mn-ea"/>
                  <a:cs typeface="+mn-cs"/>
                </a:rPr>
                <a:t>1. Replacing/ cleaning cooling pads (Annually)</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2. Checking cooling pads (Monthly)</a:t>
              </a:r>
              <a:endParaRPr lang="en-US">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3. Checking fan belts (Weekly)</a:t>
              </a:r>
              <a:endParaRPr lang="en-US">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4. Checking spray systems (Weekly)</a:t>
              </a:r>
              <a:endParaRPr lang="en-US">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5. Checking water quality and treatment: Yes</a:t>
              </a:r>
              <a:endParaRPr lang="en-US">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30000">
                  <a:solidFill>
                    <a:schemeClr val="dk1"/>
                  </a:solidFill>
                  <a:effectLst/>
                  <a:latin typeface="+mn-lt"/>
                  <a:ea typeface="+mn-ea"/>
                  <a:cs typeface="+mn-cs"/>
                </a:rPr>
                <a:t>3,4</a:t>
              </a:r>
              <a:r>
                <a:rPr lang="en-US" sz="1100" b="0">
                  <a:solidFill>
                    <a:schemeClr val="dk1"/>
                  </a:solidFill>
                  <a:effectLst/>
                  <a:latin typeface="+mn-lt"/>
                  <a:ea typeface="+mn-ea"/>
                  <a:cs typeface="+mn-cs"/>
                </a:rPr>
                <a:t>References:</a:t>
              </a:r>
            </a:p>
            <a:p>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mn-lt"/>
                  <a:ea typeface="+mn-ea"/>
                  <a:cs typeface="+mn-cs"/>
                </a:rPr>
                <a:t> </a:t>
              </a:r>
              <a:r>
                <a:rPr lang="en-US" sz="1100" u="sng">
                  <a:solidFill>
                    <a:schemeClr val="dk1"/>
                  </a:solidFill>
                  <a:effectLst/>
                  <a:latin typeface="+mn-lt"/>
                  <a:ea typeface="+mn-ea"/>
                  <a:cs typeface="+mn-cs"/>
                  <a:hlinkClick xmlns:r="http://schemas.openxmlformats.org/officeDocument/2006/relationships" r:id=""/>
                </a:rPr>
                <a:t>https://www.chemaqua.com/en-us/Blogs/how-do-adiabatic-cooling-systems-work</a:t>
              </a:r>
              <a:r>
                <a:rPr lang="en-US" sz="1100" u="sng">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u="sng">
                  <a:solidFill>
                    <a:schemeClr val="dk1"/>
                  </a:solidFill>
                  <a:effectLst/>
                  <a:latin typeface="+mn-lt"/>
                  <a:ea typeface="+mn-ea"/>
                  <a:cs typeface="+mn-cs"/>
                  <a:hlinkClick xmlns:r="http://schemas.openxmlformats.org/officeDocument/2006/relationships" r:id=""/>
                </a:rPr>
                <a:t>https://www.process-cooling.com/articles/89897-how-to-successfully-implement-evaporative-cooling</a:t>
              </a:r>
              <a:endParaRPr lang="en-US" sz="1100">
                <a:solidFill>
                  <a:schemeClr val="dk1"/>
                </a:solidFill>
                <a:effectLst/>
                <a:latin typeface="+mn-lt"/>
                <a:ea typeface="+mn-ea"/>
                <a:cs typeface="+mn-cs"/>
              </a:endParaRPr>
            </a:p>
            <a:p>
              <a:pPr eaLnBrk="1" fontAlgn="auto" latinLnBrk="0" hangingPunct="1"/>
              <a:endParaRPr lang="en-US" sz="1100" b="0">
                <a:latin typeface="+mn-lt"/>
              </a:endParaRPr>
            </a:p>
            <a:p>
              <a:pPr eaLnBrk="1" fontAlgn="auto" latinLnBrk="0" hangingPunct="1"/>
              <a:endParaRPr lang="en-US">
                <a:effectLst/>
                <a:latin typeface="+mn-lt"/>
              </a:endParaRPr>
            </a:p>
            <a:p>
              <a:pPr eaLnBrk="1" fontAlgn="auto" latinLnBrk="0" hangingPunct="1"/>
              <a:endParaRPr lang="en-US" sz="1100" b="0"/>
            </a:p>
          </xdr:txBody>
        </xdr:sp>
      </mc:Fallback>
    </mc:AlternateContent>
    <xdr:clientData/>
  </xdr:twoCellAnchor>
  <xdr:twoCellAnchor>
    <xdr:from>
      <xdr:col>1</xdr:col>
      <xdr:colOff>660400</xdr:colOff>
      <xdr:row>3</xdr:row>
      <xdr:rowOff>0</xdr:rowOff>
    </xdr:from>
    <xdr:to>
      <xdr:col>3</xdr:col>
      <xdr:colOff>12700</xdr:colOff>
      <xdr:row>4</xdr:row>
      <xdr:rowOff>0</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flipH="1">
          <a:off x="1231900" y="939800"/>
          <a:ext cx="2330450" cy="647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107949</xdr:colOff>
      <xdr:row>3</xdr:row>
      <xdr:rowOff>47625</xdr:rowOff>
    </xdr:from>
    <xdr:to>
      <xdr:col>2</xdr:col>
      <xdr:colOff>1047749</xdr:colOff>
      <xdr:row>3</xdr:row>
      <xdr:rowOff>304800</xdr:rowOff>
    </xdr:to>
    <xdr:sp macro="" textlink="">
      <xdr:nvSpPr>
        <xdr:cNvPr id="4" name="TextBox 3">
          <a:extLst>
            <a:ext uri="{FF2B5EF4-FFF2-40B4-BE49-F238E27FC236}">
              <a16:creationId xmlns:a16="http://schemas.microsoft.com/office/drawing/2014/main" id="{00000000-0008-0000-0C00-000004000000}"/>
            </a:ext>
          </a:extLst>
        </xdr:cNvPr>
        <xdr:cNvSpPr txBox="1"/>
      </xdr:nvSpPr>
      <xdr:spPr>
        <a:xfrm>
          <a:off x="1339849" y="987425"/>
          <a:ext cx="939800" cy="2571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lumMod val="75000"/>
                </a:schemeClr>
              </a:solidFill>
            </a:rPr>
            <a:t>Action Score</a:t>
          </a:r>
        </a:p>
      </xdr:txBody>
    </xdr:sp>
    <xdr:clientData/>
  </xdr:twoCellAnchor>
  <xdr:twoCellAnchor>
    <xdr:from>
      <xdr:col>2</xdr:col>
      <xdr:colOff>20026</xdr:colOff>
      <xdr:row>3</xdr:row>
      <xdr:rowOff>47625</xdr:rowOff>
    </xdr:from>
    <xdr:to>
      <xdr:col>2</xdr:col>
      <xdr:colOff>1128346</xdr:colOff>
      <xdr:row>3</xdr:row>
      <xdr:rowOff>304800</xdr:rowOff>
    </xdr:to>
    <xdr:sp macro="" textlink="">
      <xdr:nvSpPr>
        <xdr:cNvPr id="5" name="TextBox 4">
          <a:extLst>
            <a:ext uri="{FF2B5EF4-FFF2-40B4-BE49-F238E27FC236}">
              <a16:creationId xmlns:a16="http://schemas.microsoft.com/office/drawing/2014/main" id="{00000000-0008-0000-0C00-000005000000}"/>
            </a:ext>
          </a:extLst>
        </xdr:cNvPr>
        <xdr:cNvSpPr txBox="1"/>
      </xdr:nvSpPr>
      <xdr:spPr>
        <a:xfrm>
          <a:off x="1251926" y="987425"/>
          <a:ext cx="1108320" cy="2571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lumMod val="75000"/>
                </a:schemeClr>
              </a:solidFill>
            </a:rPr>
            <a:t>Action Weight</a:t>
          </a:r>
        </a:p>
      </xdr:txBody>
    </xdr:sp>
    <xdr:clientData/>
  </xdr:twoCellAnchor>
  <xdr:twoCellAnchor>
    <xdr:from>
      <xdr:col>2</xdr:col>
      <xdr:colOff>1438275</xdr:colOff>
      <xdr:row>3</xdr:row>
      <xdr:rowOff>180975</xdr:rowOff>
    </xdr:from>
    <xdr:to>
      <xdr:col>3</xdr:col>
      <xdr:colOff>76200</xdr:colOff>
      <xdr:row>4</xdr:row>
      <xdr:rowOff>63500</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2670175" y="1120775"/>
          <a:ext cx="955675" cy="530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rPr>
            <a:t>Number</a:t>
          </a:r>
          <a:r>
            <a:rPr lang="en-US" sz="1100" baseline="0">
              <a:solidFill>
                <a:sysClr val="windowText" lastClr="000000"/>
              </a:solidFill>
            </a:rPr>
            <a:t> of Actions</a:t>
          </a:r>
          <a:endParaRPr lang="en-US" sz="1100">
            <a:solidFill>
              <a:sysClr val="windowText" lastClr="000000"/>
            </a:solidFill>
          </a:endParaRPr>
        </a:p>
      </xdr:txBody>
    </xdr:sp>
    <xdr:clientData/>
  </xdr:twoCellAnchor>
  <xdr:twoCellAnchor>
    <xdr:from>
      <xdr:col>2</xdr:col>
      <xdr:colOff>974090</xdr:colOff>
      <xdr:row>3</xdr:row>
      <xdr:rowOff>200660</xdr:rowOff>
    </xdr:from>
    <xdr:to>
      <xdr:col>2</xdr:col>
      <xdr:colOff>1254760</xdr:colOff>
      <xdr:row>3</xdr:row>
      <xdr:rowOff>200660</xdr:rowOff>
    </xdr:to>
    <xdr:cxnSp macro="">
      <xdr:nvCxnSpPr>
        <xdr:cNvPr id="7" name="Straight Arrow Connector 6">
          <a:extLst>
            <a:ext uri="{FF2B5EF4-FFF2-40B4-BE49-F238E27FC236}">
              <a16:creationId xmlns:a16="http://schemas.microsoft.com/office/drawing/2014/main" id="{00000000-0008-0000-0C00-000007000000}"/>
            </a:ext>
          </a:extLst>
        </xdr:cNvPr>
        <xdr:cNvCxnSpPr/>
      </xdr:nvCxnSpPr>
      <xdr:spPr>
        <a:xfrm rot="16200000">
          <a:off x="2346325" y="1000125"/>
          <a:ext cx="0" cy="28067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2190750</xdr:colOff>
      <xdr:row>3</xdr:row>
      <xdr:rowOff>244475</xdr:rowOff>
    </xdr:from>
    <xdr:to>
      <xdr:col>2</xdr:col>
      <xdr:colOff>2190750</xdr:colOff>
      <xdr:row>3</xdr:row>
      <xdr:rowOff>521970</xdr:rowOff>
    </xdr:to>
    <xdr:cxnSp macro="">
      <xdr:nvCxnSpPr>
        <xdr:cNvPr id="8" name="Straight Arrow Connector 7">
          <a:extLst>
            <a:ext uri="{FF2B5EF4-FFF2-40B4-BE49-F238E27FC236}">
              <a16:creationId xmlns:a16="http://schemas.microsoft.com/office/drawing/2014/main" id="{00000000-0008-0000-0C00-000008000000}"/>
            </a:ext>
          </a:extLst>
        </xdr:cNvPr>
        <xdr:cNvCxnSpPr/>
      </xdr:nvCxnSpPr>
      <xdr:spPr>
        <a:xfrm>
          <a:off x="3422650" y="1184275"/>
          <a:ext cx="0" cy="277495"/>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person displayName="Hickenbottom, Kerri - (klh15)" id="{18C82C63-C1B4-454B-BCC2-96319556696A}" userId="S::klh15@email.arizona.edu::1d59b13a-5857-4533-b813-0772ab5b95c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4" dT="2022-06-20T20:44:33.00" personId="{18C82C63-C1B4-454B-BCC2-96319556696A}" id="{DE6ECDC6-4176-4B03-A0A5-CEA0B3133F55}">
    <text>Score or weight?</text>
  </threadedComment>
</ThreadedComments>
</file>

<file path=xl/threadedComments/threadedComment2.xml><?xml version="1.0" encoding="utf-8"?>
<ThreadedComments xmlns="http://schemas.microsoft.com/office/spreadsheetml/2018/threadedcomments" xmlns:x="http://schemas.openxmlformats.org/spreadsheetml/2006/main">
  <threadedComment ref="C4" dT="2022-06-20T20:44:33.00" personId="{18C82C63-C1B4-454B-BCC2-96319556696A}" id="{26318C2D-E248-4326-9334-772D99DDDB13}">
    <text>Score or weight?</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7.xml"/><Relationship Id="rId4" Type="http://schemas.microsoft.com/office/2017/10/relationships/threadedComment" Target="../threadedComments/threadedComment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9.xml"/><Relationship Id="rId4" Type="http://schemas.microsoft.com/office/2017/10/relationships/threadedComment" Target="../threadedComments/threadedComment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B57D3-3211-4724-8C1D-A6B418209420}">
  <sheetPr codeName="Sheet3"/>
  <dimension ref="A1:I71"/>
  <sheetViews>
    <sheetView topLeftCell="B43" zoomScale="68" workbookViewId="0">
      <selection activeCell="B41" sqref="B41"/>
    </sheetView>
  </sheetViews>
  <sheetFormatPr baseColWidth="10" defaultColWidth="0" defaultRowHeight="14.5" customHeight="1" zeroHeight="1"/>
  <cols>
    <col min="1" max="1" width="5.6640625" hidden="1" customWidth="1"/>
    <col min="2" max="9" width="15.6640625" customWidth="1"/>
    <col min="10" max="16384" width="15.6640625" hidden="1"/>
  </cols>
  <sheetData>
    <row r="1" spans="2:9" ht="69" customHeight="1">
      <c r="B1" s="165" t="s">
        <v>170</v>
      </c>
      <c r="C1" s="166"/>
      <c r="D1" s="166"/>
      <c r="E1" s="166"/>
      <c r="F1" s="166"/>
      <c r="G1" s="166"/>
      <c r="H1" s="166"/>
      <c r="I1" s="166"/>
    </row>
    <row r="2" spans="2:9" ht="15">
      <c r="B2" s="123"/>
      <c r="C2" s="123"/>
      <c r="D2" s="123"/>
      <c r="E2" s="123"/>
      <c r="F2" s="123"/>
      <c r="G2" s="123"/>
      <c r="H2" s="123"/>
      <c r="I2" s="123"/>
    </row>
    <row r="3" spans="2:9" ht="15">
      <c r="B3" s="123"/>
      <c r="C3" s="123"/>
      <c r="D3" s="123"/>
      <c r="E3" s="123"/>
      <c r="F3" s="123"/>
      <c r="G3" s="123"/>
      <c r="H3" s="123"/>
      <c r="I3" s="123"/>
    </row>
    <row r="4" spans="2:9" ht="15">
      <c r="B4" s="123"/>
      <c r="C4" s="123"/>
      <c r="D4" s="123"/>
      <c r="E4" s="123"/>
      <c r="F4" s="123"/>
      <c r="G4" s="123"/>
      <c r="H4" s="123"/>
      <c r="I4" s="123"/>
    </row>
    <row r="5" spans="2:9" ht="16" thickBot="1">
      <c r="B5" s="124"/>
      <c r="C5" s="125"/>
      <c r="D5" s="126"/>
      <c r="E5" s="126"/>
      <c r="F5" s="126"/>
      <c r="G5" s="126"/>
      <c r="H5" s="126"/>
      <c r="I5" s="126"/>
    </row>
    <row r="6" spans="2:9" ht="16">
      <c r="B6" s="126"/>
      <c r="C6" s="167" t="s">
        <v>142</v>
      </c>
      <c r="D6" s="168"/>
      <c r="E6" s="136" t="s">
        <v>143</v>
      </c>
      <c r="F6" s="173" t="s">
        <v>147</v>
      </c>
      <c r="G6" s="174"/>
      <c r="H6" s="174"/>
      <c r="I6" s="175"/>
    </row>
    <row r="7" spans="2:9" ht="17" thickBot="1">
      <c r="B7" s="126"/>
      <c r="C7" s="169" t="s">
        <v>141</v>
      </c>
      <c r="D7" s="170"/>
      <c r="E7" s="137" t="s">
        <v>140</v>
      </c>
      <c r="F7" s="176"/>
      <c r="G7" s="177"/>
      <c r="H7" s="177"/>
      <c r="I7" s="178"/>
    </row>
    <row r="8" spans="2:9" ht="16">
      <c r="B8" s="126"/>
      <c r="C8" s="171"/>
      <c r="D8" s="171"/>
      <c r="E8" s="135"/>
      <c r="F8" s="176"/>
      <c r="G8" s="177"/>
      <c r="H8" s="177"/>
      <c r="I8" s="178"/>
    </row>
    <row r="9" spans="2:9" ht="15">
      <c r="B9" s="127"/>
      <c r="C9" s="127"/>
      <c r="D9" s="127"/>
      <c r="E9" s="126"/>
      <c r="F9" s="176"/>
      <c r="G9" s="177"/>
      <c r="H9" s="177"/>
      <c r="I9" s="178"/>
    </row>
    <row r="10" spans="2:9" ht="15">
      <c r="B10" s="127"/>
      <c r="C10" s="127"/>
      <c r="D10" s="127"/>
      <c r="E10" s="126"/>
      <c r="F10" s="176"/>
      <c r="G10" s="177"/>
      <c r="H10" s="177"/>
      <c r="I10" s="178"/>
    </row>
    <row r="11" spans="2:9" ht="16" thickBot="1">
      <c r="B11" s="127"/>
      <c r="C11" s="127"/>
      <c r="D11" s="127"/>
      <c r="E11" s="126"/>
      <c r="F11" s="179"/>
      <c r="G11" s="180"/>
      <c r="H11" s="180"/>
      <c r="I11" s="181"/>
    </row>
    <row r="12" spans="2:9" ht="22" thickBot="1">
      <c r="B12" s="128" t="s">
        <v>146</v>
      </c>
      <c r="C12" s="127"/>
      <c r="D12" s="127"/>
      <c r="E12" s="126"/>
      <c r="F12" s="126"/>
      <c r="G12" s="126"/>
      <c r="H12" s="126"/>
      <c r="I12" s="126"/>
    </row>
    <row r="13" spans="2:9" ht="15" customHeight="1">
      <c r="B13" s="172" t="s">
        <v>171</v>
      </c>
      <c r="C13" s="158"/>
      <c r="D13" s="158"/>
      <c r="E13" s="158"/>
      <c r="F13" s="158"/>
      <c r="G13" s="158"/>
      <c r="H13" s="158"/>
      <c r="I13" s="159"/>
    </row>
    <row r="14" spans="2:9" ht="15">
      <c r="B14" s="160"/>
      <c r="C14" s="156"/>
      <c r="D14" s="156"/>
      <c r="E14" s="156"/>
      <c r="F14" s="156"/>
      <c r="G14" s="156"/>
      <c r="H14" s="156"/>
      <c r="I14" s="161"/>
    </row>
    <row r="15" spans="2:9" ht="15">
      <c r="B15" s="160"/>
      <c r="C15" s="156"/>
      <c r="D15" s="156"/>
      <c r="E15" s="156"/>
      <c r="F15" s="156"/>
      <c r="G15" s="156"/>
      <c r="H15" s="156"/>
      <c r="I15" s="161"/>
    </row>
    <row r="16" spans="2:9" ht="15">
      <c r="B16" s="160"/>
      <c r="C16" s="156"/>
      <c r="D16" s="156"/>
      <c r="E16" s="156"/>
      <c r="F16" s="156"/>
      <c r="G16" s="156"/>
      <c r="H16" s="156"/>
      <c r="I16" s="161"/>
    </row>
    <row r="17" spans="2:9" ht="15">
      <c r="B17" s="160"/>
      <c r="C17" s="156"/>
      <c r="D17" s="156"/>
      <c r="E17" s="156"/>
      <c r="F17" s="156"/>
      <c r="G17" s="156"/>
      <c r="H17" s="156"/>
      <c r="I17" s="161"/>
    </row>
    <row r="18" spans="2:9" ht="15">
      <c r="B18" s="160"/>
      <c r="C18" s="156"/>
      <c r="D18" s="156"/>
      <c r="E18" s="156"/>
      <c r="F18" s="156"/>
      <c r="G18" s="156"/>
      <c r="H18" s="156"/>
      <c r="I18" s="161"/>
    </row>
    <row r="19" spans="2:9" ht="15">
      <c r="B19" s="160"/>
      <c r="C19" s="156"/>
      <c r="D19" s="156"/>
      <c r="E19" s="156"/>
      <c r="F19" s="156"/>
      <c r="G19" s="156"/>
      <c r="H19" s="156"/>
      <c r="I19" s="161"/>
    </row>
    <row r="20" spans="2:9" ht="15">
      <c r="B20" s="160"/>
      <c r="C20" s="156"/>
      <c r="D20" s="156"/>
      <c r="E20" s="156"/>
      <c r="F20" s="156"/>
      <c r="G20" s="156"/>
      <c r="H20" s="156"/>
      <c r="I20" s="161"/>
    </row>
    <row r="21" spans="2:9" ht="15">
      <c r="B21" s="160"/>
      <c r="C21" s="156"/>
      <c r="D21" s="156"/>
      <c r="E21" s="156"/>
      <c r="F21" s="156"/>
      <c r="G21" s="156"/>
      <c r="H21" s="156"/>
      <c r="I21" s="161"/>
    </row>
    <row r="22" spans="2:9" ht="15">
      <c r="B22" s="160"/>
      <c r="C22" s="156"/>
      <c r="D22" s="156"/>
      <c r="E22" s="156"/>
      <c r="F22" s="156"/>
      <c r="G22" s="156"/>
      <c r="H22" s="156"/>
      <c r="I22" s="161"/>
    </row>
    <row r="23" spans="2:9" ht="15">
      <c r="B23" s="160"/>
      <c r="C23" s="156"/>
      <c r="D23" s="156"/>
      <c r="E23" s="156"/>
      <c r="F23" s="156"/>
      <c r="G23" s="156"/>
      <c r="H23" s="156"/>
      <c r="I23" s="161"/>
    </row>
    <row r="24" spans="2:9" ht="15">
      <c r="B24" s="160"/>
      <c r="C24" s="156"/>
      <c r="D24" s="156"/>
      <c r="E24" s="156"/>
      <c r="F24" s="156"/>
      <c r="G24" s="156"/>
      <c r="H24" s="156"/>
      <c r="I24" s="161"/>
    </row>
    <row r="25" spans="2:9" ht="15">
      <c r="B25" s="160"/>
      <c r="C25" s="156"/>
      <c r="D25" s="156"/>
      <c r="E25" s="156"/>
      <c r="F25" s="156"/>
      <c r="G25" s="156"/>
      <c r="H25" s="156"/>
      <c r="I25" s="161"/>
    </row>
    <row r="26" spans="2:9" ht="15">
      <c r="B26" s="160"/>
      <c r="C26" s="156"/>
      <c r="D26" s="156"/>
      <c r="E26" s="156"/>
      <c r="F26" s="156"/>
      <c r="G26" s="156"/>
      <c r="H26" s="156"/>
      <c r="I26" s="161"/>
    </row>
    <row r="27" spans="2:9" ht="15">
      <c r="B27" s="160"/>
      <c r="C27" s="156"/>
      <c r="D27" s="156"/>
      <c r="E27" s="156"/>
      <c r="F27" s="156"/>
      <c r="G27" s="156"/>
      <c r="H27" s="156"/>
      <c r="I27" s="161"/>
    </row>
    <row r="28" spans="2:9" ht="15">
      <c r="B28" s="160"/>
      <c r="C28" s="156"/>
      <c r="D28" s="156"/>
      <c r="E28" s="156"/>
      <c r="F28" s="156"/>
      <c r="G28" s="156"/>
      <c r="H28" s="156"/>
      <c r="I28" s="161"/>
    </row>
    <row r="29" spans="2:9" ht="15">
      <c r="B29" s="160"/>
      <c r="C29" s="156"/>
      <c r="D29" s="156"/>
      <c r="E29" s="156"/>
      <c r="F29" s="156"/>
      <c r="G29" s="156"/>
      <c r="H29" s="156"/>
      <c r="I29" s="161"/>
    </row>
    <row r="30" spans="2:9" ht="15">
      <c r="B30" s="160"/>
      <c r="C30" s="156"/>
      <c r="D30" s="156"/>
      <c r="E30" s="156"/>
      <c r="F30" s="156"/>
      <c r="G30" s="156"/>
      <c r="H30" s="156"/>
      <c r="I30" s="161"/>
    </row>
    <row r="31" spans="2:9" ht="15">
      <c r="B31" s="160"/>
      <c r="C31" s="156"/>
      <c r="D31" s="156"/>
      <c r="E31" s="156"/>
      <c r="F31" s="156"/>
      <c r="G31" s="156"/>
      <c r="H31" s="156"/>
      <c r="I31" s="161"/>
    </row>
    <row r="32" spans="2:9" ht="15">
      <c r="B32" s="160"/>
      <c r="C32" s="156"/>
      <c r="D32" s="156"/>
      <c r="E32" s="156"/>
      <c r="F32" s="156"/>
      <c r="G32" s="156"/>
      <c r="H32" s="156"/>
      <c r="I32" s="161"/>
    </row>
    <row r="33" spans="2:9" ht="15">
      <c r="B33" s="160"/>
      <c r="C33" s="156"/>
      <c r="D33" s="156"/>
      <c r="E33" s="156"/>
      <c r="F33" s="156"/>
      <c r="G33" s="156"/>
      <c r="H33" s="156"/>
      <c r="I33" s="161"/>
    </row>
    <row r="34" spans="2:9" ht="15">
      <c r="B34" s="160"/>
      <c r="C34" s="156"/>
      <c r="D34" s="156"/>
      <c r="E34" s="156"/>
      <c r="F34" s="156"/>
      <c r="G34" s="156"/>
      <c r="H34" s="156"/>
      <c r="I34" s="161"/>
    </row>
    <row r="35" spans="2:9" ht="15">
      <c r="B35" s="160"/>
      <c r="C35" s="156"/>
      <c r="D35" s="156"/>
      <c r="E35" s="156"/>
      <c r="F35" s="156"/>
      <c r="G35" s="156"/>
      <c r="H35" s="156"/>
      <c r="I35" s="161"/>
    </row>
    <row r="36" spans="2:9" ht="15">
      <c r="B36" s="160"/>
      <c r="C36" s="156"/>
      <c r="D36" s="156"/>
      <c r="E36" s="156"/>
      <c r="F36" s="156"/>
      <c r="G36" s="156"/>
      <c r="H36" s="156"/>
      <c r="I36" s="161"/>
    </row>
    <row r="37" spans="2:9" ht="15">
      <c r="B37" s="160"/>
      <c r="C37" s="156"/>
      <c r="D37" s="156"/>
      <c r="E37" s="156"/>
      <c r="F37" s="156"/>
      <c r="G37" s="156"/>
      <c r="H37" s="156"/>
      <c r="I37" s="161"/>
    </row>
    <row r="38" spans="2:9" ht="15">
      <c r="B38" s="160"/>
      <c r="C38" s="156"/>
      <c r="D38" s="156"/>
      <c r="E38" s="156"/>
      <c r="F38" s="156"/>
      <c r="G38" s="156"/>
      <c r="H38" s="156"/>
      <c r="I38" s="161"/>
    </row>
    <row r="39" spans="2:9" ht="15">
      <c r="B39" s="160"/>
      <c r="C39" s="156"/>
      <c r="D39" s="156"/>
      <c r="E39" s="156"/>
      <c r="F39" s="156"/>
      <c r="G39" s="156"/>
      <c r="H39" s="156"/>
      <c r="I39" s="161"/>
    </row>
    <row r="40" spans="2:9" ht="16" thickBot="1">
      <c r="B40" s="162"/>
      <c r="C40" s="163"/>
      <c r="D40" s="163"/>
      <c r="E40" s="163"/>
      <c r="F40" s="163"/>
      <c r="G40" s="163"/>
      <c r="H40" s="163"/>
      <c r="I40" s="164"/>
    </row>
    <row r="41" spans="2:9" ht="15">
      <c r="B41" s="129"/>
      <c r="C41" s="127"/>
      <c r="D41" s="127"/>
      <c r="E41" s="127"/>
      <c r="F41" s="127"/>
      <c r="G41" s="127"/>
      <c r="H41" s="127"/>
      <c r="I41" s="127"/>
    </row>
    <row r="42" spans="2:9" ht="15">
      <c r="B42" s="127"/>
      <c r="C42" s="127"/>
      <c r="D42" s="127"/>
      <c r="F42" s="127"/>
      <c r="H42" s="127"/>
      <c r="I42" s="127"/>
    </row>
    <row r="43" spans="2:9" ht="15">
      <c r="B43" s="127"/>
      <c r="C43" s="127"/>
      <c r="D43" s="127"/>
      <c r="E43" s="127"/>
      <c r="F43" s="127"/>
      <c r="G43" s="127"/>
      <c r="H43" s="127"/>
      <c r="I43" s="127"/>
    </row>
    <row r="44" spans="2:9" ht="22" thickBot="1">
      <c r="B44" s="128" t="s">
        <v>133</v>
      </c>
      <c r="C44" s="127"/>
      <c r="D44" s="127"/>
      <c r="E44" s="127"/>
      <c r="F44" s="127"/>
      <c r="G44" s="127"/>
      <c r="H44" s="127"/>
      <c r="I44" s="127"/>
    </row>
    <row r="45" spans="2:9" ht="15">
      <c r="B45" s="157" t="s">
        <v>172</v>
      </c>
      <c r="C45" s="158"/>
      <c r="D45" s="158"/>
      <c r="E45" s="158"/>
      <c r="F45" s="158"/>
      <c r="G45" s="158"/>
      <c r="H45" s="158"/>
      <c r="I45" s="159"/>
    </row>
    <row r="46" spans="2:9" ht="15">
      <c r="B46" s="160"/>
      <c r="C46" s="156"/>
      <c r="D46" s="156"/>
      <c r="E46" s="156"/>
      <c r="F46" s="156"/>
      <c r="G46" s="156"/>
      <c r="H46" s="156"/>
      <c r="I46" s="161"/>
    </row>
    <row r="47" spans="2:9" ht="15">
      <c r="B47" s="160"/>
      <c r="C47" s="156"/>
      <c r="D47" s="156"/>
      <c r="E47" s="156"/>
      <c r="F47" s="156"/>
      <c r="G47" s="156"/>
      <c r="H47" s="156"/>
      <c r="I47" s="161"/>
    </row>
    <row r="48" spans="2:9" ht="15">
      <c r="B48" s="160"/>
      <c r="C48" s="156"/>
      <c r="D48" s="156"/>
      <c r="E48" s="156"/>
      <c r="F48" s="156"/>
      <c r="G48" s="156"/>
      <c r="H48" s="156"/>
      <c r="I48" s="161"/>
    </row>
    <row r="49" spans="2:9" ht="15">
      <c r="B49" s="160"/>
      <c r="C49" s="156"/>
      <c r="D49" s="156"/>
      <c r="E49" s="156"/>
      <c r="F49" s="156"/>
      <c r="G49" s="156"/>
      <c r="H49" s="156"/>
      <c r="I49" s="161"/>
    </row>
    <row r="50" spans="2:9" ht="15">
      <c r="B50" s="160"/>
      <c r="C50" s="156"/>
      <c r="D50" s="156"/>
      <c r="E50" s="156"/>
      <c r="F50" s="156"/>
      <c r="G50" s="156"/>
      <c r="H50" s="156"/>
      <c r="I50" s="161"/>
    </row>
    <row r="51" spans="2:9" ht="15">
      <c r="B51" s="160"/>
      <c r="C51" s="156"/>
      <c r="D51" s="156"/>
      <c r="E51" s="156"/>
      <c r="F51" s="156"/>
      <c r="G51" s="156"/>
      <c r="H51" s="156"/>
      <c r="I51" s="161"/>
    </row>
    <row r="52" spans="2:9" ht="15">
      <c r="B52" s="160"/>
      <c r="C52" s="156"/>
      <c r="D52" s="156"/>
      <c r="E52" s="156"/>
      <c r="F52" s="156"/>
      <c r="G52" s="156"/>
      <c r="H52" s="156"/>
      <c r="I52" s="161"/>
    </row>
    <row r="53" spans="2:9" ht="15">
      <c r="B53" s="160"/>
      <c r="C53" s="156"/>
      <c r="D53" s="156"/>
      <c r="E53" s="156"/>
      <c r="F53" s="156"/>
      <c r="G53" s="156"/>
      <c r="H53" s="156"/>
      <c r="I53" s="161"/>
    </row>
    <row r="54" spans="2:9" ht="15">
      <c r="B54" s="160"/>
      <c r="C54" s="156"/>
      <c r="D54" s="156"/>
      <c r="E54" s="156"/>
      <c r="F54" s="156"/>
      <c r="G54" s="156"/>
      <c r="H54" s="156"/>
      <c r="I54" s="161"/>
    </row>
    <row r="55" spans="2:9" ht="16" thickBot="1">
      <c r="B55" s="162"/>
      <c r="C55" s="163"/>
      <c r="D55" s="163"/>
      <c r="E55" s="163"/>
      <c r="F55" s="163"/>
      <c r="G55" s="163"/>
      <c r="H55" s="163"/>
      <c r="I55" s="164"/>
    </row>
    <row r="56" spans="2:9" ht="15">
      <c r="B56" s="156"/>
      <c r="C56" s="156"/>
      <c r="D56" s="156"/>
      <c r="E56" s="156"/>
      <c r="F56" s="156"/>
      <c r="G56" s="156"/>
      <c r="H56" s="156"/>
      <c r="I56" s="156"/>
    </row>
    <row r="57" spans="2:9" ht="15">
      <c r="B57" s="156"/>
      <c r="C57" s="156"/>
      <c r="D57" s="156"/>
      <c r="E57" s="156"/>
      <c r="F57" s="156"/>
      <c r="G57" s="156"/>
      <c r="H57" s="156"/>
      <c r="I57" s="156"/>
    </row>
    <row r="58" spans="2:9" ht="14.5" hidden="1" customHeight="1">
      <c r="B58" s="156"/>
      <c r="C58" s="156"/>
      <c r="D58" s="156"/>
      <c r="E58" s="156"/>
      <c r="F58" s="156"/>
      <c r="G58" s="156"/>
      <c r="H58" s="156"/>
      <c r="I58" s="156"/>
    </row>
    <row r="59" spans="2:9" ht="14.5" hidden="1" customHeight="1">
      <c r="B59" s="156"/>
      <c r="C59" s="156"/>
      <c r="D59" s="156"/>
      <c r="E59" s="156"/>
      <c r="F59" s="156"/>
      <c r="G59" s="156"/>
      <c r="H59" s="156"/>
      <c r="I59" s="156"/>
    </row>
    <row r="60" spans="2:9" ht="14.5" hidden="1" customHeight="1">
      <c r="B60" s="156"/>
      <c r="C60" s="156"/>
      <c r="D60" s="156"/>
      <c r="E60" s="156"/>
      <c r="F60" s="156"/>
      <c r="G60" s="156"/>
      <c r="H60" s="156"/>
      <c r="I60" s="156"/>
    </row>
    <row r="61" spans="2:9" ht="14.5" hidden="1" customHeight="1">
      <c r="B61" s="156"/>
      <c r="C61" s="156"/>
      <c r="D61" s="156"/>
      <c r="E61" s="156"/>
      <c r="F61" s="156"/>
      <c r="G61" s="156"/>
      <c r="H61" s="156"/>
      <c r="I61" s="156"/>
    </row>
    <row r="62" spans="2:9" ht="14.5" hidden="1" customHeight="1">
      <c r="B62" s="156"/>
      <c r="C62" s="156"/>
      <c r="D62" s="156"/>
      <c r="E62" s="156"/>
      <c r="F62" s="156"/>
      <c r="G62" s="156"/>
      <c r="H62" s="156"/>
      <c r="I62" s="156"/>
    </row>
    <row r="63" spans="2:9" ht="14.5" hidden="1" customHeight="1">
      <c r="B63" s="156"/>
      <c r="C63" s="156"/>
      <c r="D63" s="156"/>
      <c r="E63" s="156"/>
      <c r="F63" s="156"/>
      <c r="G63" s="156"/>
      <c r="H63" s="156"/>
      <c r="I63" s="156"/>
    </row>
    <row r="64" spans="2:9" ht="14.5" hidden="1" customHeight="1">
      <c r="B64" s="156"/>
      <c r="C64" s="156"/>
      <c r="D64" s="156"/>
      <c r="E64" s="156"/>
      <c r="F64" s="156"/>
      <c r="G64" s="156"/>
      <c r="H64" s="156"/>
      <c r="I64" s="156"/>
    </row>
    <row r="65" spans="2:9" ht="14.5" hidden="1" customHeight="1">
      <c r="B65" s="156"/>
      <c r="C65" s="156"/>
      <c r="D65" s="156"/>
      <c r="E65" s="156"/>
      <c r="F65" s="156"/>
      <c r="G65" s="156"/>
      <c r="H65" s="156"/>
      <c r="I65" s="156"/>
    </row>
    <row r="66" spans="2:9" ht="14.5" hidden="1" customHeight="1">
      <c r="B66" s="156"/>
      <c r="C66" s="156"/>
      <c r="D66" s="156"/>
      <c r="E66" s="156"/>
      <c r="F66" s="156"/>
      <c r="G66" s="156"/>
      <c r="H66" s="156"/>
      <c r="I66" s="156"/>
    </row>
    <row r="67" spans="2:9" ht="14.5" customHeight="1"/>
    <row r="68" spans="2:9" ht="14.5" customHeight="1"/>
    <row r="69" spans="2:9" ht="14.5" customHeight="1"/>
    <row r="70" spans="2:9" ht="14.5" customHeight="1"/>
    <row r="71" spans="2:9" ht="14.5" customHeight="1"/>
  </sheetData>
  <mergeCells count="8">
    <mergeCell ref="B56:I66"/>
    <mergeCell ref="B45:I55"/>
    <mergeCell ref="B1:I1"/>
    <mergeCell ref="C6:D6"/>
    <mergeCell ref="C7:D7"/>
    <mergeCell ref="C8:D8"/>
    <mergeCell ref="B13:I40"/>
    <mergeCell ref="F6:I11"/>
  </mergeCells>
  <dataValidations count="1">
    <dataValidation type="list" allowBlank="1" showInputMessage="1" showErrorMessage="1" sqref="C5" xr:uid="{5C673473-C0BE-41EA-8423-190F03E123D1}">
      <formula1>#REF!</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15C9E-55F4-4B66-ADF8-CADF388C2BF3}">
  <sheetPr codeName="ReliabilityDefault"/>
  <dimension ref="C1:AA59"/>
  <sheetViews>
    <sheetView topLeftCell="A12" workbookViewId="0">
      <selection activeCell="A3" sqref="A3"/>
    </sheetView>
  </sheetViews>
  <sheetFormatPr baseColWidth="10" defaultColWidth="8.83203125" defaultRowHeight="15"/>
  <cols>
    <col min="3" max="3" width="33.1640625" customWidth="1"/>
    <col min="4" max="4" width="17.5" customWidth="1"/>
    <col min="5" max="5" width="22.5" customWidth="1"/>
    <col min="6" max="8" width="17.5" customWidth="1"/>
    <col min="9" max="9" width="11.5" customWidth="1"/>
    <col min="10" max="10" width="12.5" customWidth="1"/>
    <col min="13" max="22" width="0" hidden="1" customWidth="1"/>
  </cols>
  <sheetData>
    <row r="1" spans="3:27" ht="16" thickBot="1"/>
    <row r="2" spans="3:27">
      <c r="C2" s="211" t="s">
        <v>66</v>
      </c>
      <c r="D2" s="212"/>
      <c r="E2" s="212"/>
      <c r="F2" s="212"/>
      <c r="G2" s="212"/>
      <c r="H2" s="212"/>
      <c r="I2" s="213"/>
      <c r="J2" s="149"/>
    </row>
    <row r="3" spans="3:27" ht="70" customHeight="1">
      <c r="C3" s="151" t="s">
        <v>65</v>
      </c>
      <c r="D3" s="2" t="s">
        <v>67</v>
      </c>
      <c r="E3" s="2" t="s">
        <v>68</v>
      </c>
      <c r="F3" s="2" t="s">
        <v>69</v>
      </c>
      <c r="G3" s="2" t="s">
        <v>70</v>
      </c>
      <c r="H3" s="2" t="s">
        <v>71</v>
      </c>
      <c r="I3" s="152" t="s">
        <v>151</v>
      </c>
      <c r="J3" s="13"/>
      <c r="Z3" s="80"/>
      <c r="AA3" s="80"/>
    </row>
    <row r="4" spans="3:27" ht="16">
      <c r="C4" s="151" t="s">
        <v>74</v>
      </c>
      <c r="D4" s="2">
        <v>50</v>
      </c>
      <c r="E4" s="2">
        <v>10</v>
      </c>
      <c r="F4" s="2">
        <v>9</v>
      </c>
      <c r="G4" s="2">
        <v>10</v>
      </c>
      <c r="H4" s="2">
        <v>10</v>
      </c>
      <c r="I4" s="117">
        <f>SUM(D4:H4)</f>
        <v>89</v>
      </c>
      <c r="J4" s="150"/>
      <c r="Z4" s="80"/>
      <c r="AA4" s="80"/>
    </row>
    <row r="5" spans="3:27" ht="16">
      <c r="C5" s="151" t="s">
        <v>75</v>
      </c>
      <c r="D5" s="2">
        <v>50</v>
      </c>
      <c r="E5" s="2">
        <v>8.5</v>
      </c>
      <c r="F5" s="2">
        <v>8.75</v>
      </c>
      <c r="G5" s="2">
        <v>8</v>
      </c>
      <c r="H5" s="2">
        <v>8</v>
      </c>
      <c r="I5" s="117">
        <f t="shared" ref="I5:I15" si="0">SUM(D5:H5)</f>
        <v>83.25</v>
      </c>
      <c r="J5" s="150"/>
      <c r="Z5" s="87"/>
      <c r="AA5" s="87"/>
    </row>
    <row r="6" spans="3:27" ht="16">
      <c r="C6" s="151" t="s">
        <v>11</v>
      </c>
      <c r="D6" s="2">
        <v>50</v>
      </c>
      <c r="E6" s="2">
        <v>10</v>
      </c>
      <c r="F6" s="2">
        <v>9</v>
      </c>
      <c r="G6" s="2">
        <v>10</v>
      </c>
      <c r="H6" s="2">
        <v>9</v>
      </c>
      <c r="I6" s="117">
        <f t="shared" si="0"/>
        <v>88</v>
      </c>
      <c r="J6" s="150"/>
      <c r="Z6" s="87"/>
      <c r="AA6" s="87"/>
    </row>
    <row r="7" spans="3:27" ht="16">
      <c r="C7" s="151" t="s">
        <v>76</v>
      </c>
      <c r="D7" s="2">
        <v>50</v>
      </c>
      <c r="E7" s="2">
        <v>8.5</v>
      </c>
      <c r="F7" s="2">
        <v>8.75</v>
      </c>
      <c r="G7" s="2">
        <v>8</v>
      </c>
      <c r="H7" s="2">
        <v>7</v>
      </c>
      <c r="I7" s="117">
        <f t="shared" si="0"/>
        <v>82.25</v>
      </c>
      <c r="J7" s="150"/>
      <c r="Z7" s="87"/>
      <c r="AA7" s="87"/>
    </row>
    <row r="8" spans="3:27" ht="16">
      <c r="C8" s="151" t="s">
        <v>13</v>
      </c>
      <c r="D8" s="2">
        <v>50</v>
      </c>
      <c r="E8" s="2">
        <v>10</v>
      </c>
      <c r="F8" s="2">
        <v>10</v>
      </c>
      <c r="G8" s="2">
        <v>10</v>
      </c>
      <c r="H8" s="2">
        <v>8.5</v>
      </c>
      <c r="I8" s="117">
        <f t="shared" si="0"/>
        <v>88.5</v>
      </c>
      <c r="J8" s="150"/>
      <c r="Z8" s="87"/>
      <c r="AA8" s="87"/>
    </row>
    <row r="9" spans="3:27" ht="16">
      <c r="C9" s="151" t="s">
        <v>77</v>
      </c>
      <c r="D9" s="2">
        <v>50</v>
      </c>
      <c r="E9" s="2">
        <v>8.5</v>
      </c>
      <c r="F9" s="2">
        <v>9.75</v>
      </c>
      <c r="G9" s="2">
        <v>8</v>
      </c>
      <c r="H9" s="2">
        <v>6.5</v>
      </c>
      <c r="I9" s="117">
        <f t="shared" si="0"/>
        <v>82.75</v>
      </c>
      <c r="J9" s="150"/>
      <c r="AA9" s="87"/>
    </row>
    <row r="10" spans="3:27" ht="16">
      <c r="C10" s="151" t="s">
        <v>78</v>
      </c>
      <c r="D10" s="2">
        <v>50</v>
      </c>
      <c r="E10" s="2">
        <v>9</v>
      </c>
      <c r="F10" s="2">
        <v>9.75</v>
      </c>
      <c r="G10" s="2">
        <v>10</v>
      </c>
      <c r="H10" s="2">
        <v>7.5</v>
      </c>
      <c r="I10" s="117">
        <f t="shared" si="0"/>
        <v>86.25</v>
      </c>
      <c r="J10" s="150"/>
    </row>
    <row r="11" spans="3:27" ht="16">
      <c r="C11" s="151" t="s">
        <v>79</v>
      </c>
      <c r="D11" s="2">
        <v>50</v>
      </c>
      <c r="E11" s="2">
        <v>8.5</v>
      </c>
      <c r="F11" s="2">
        <v>9.5</v>
      </c>
      <c r="G11" s="2">
        <v>8</v>
      </c>
      <c r="H11" s="2">
        <v>5.5</v>
      </c>
      <c r="I11" s="117">
        <f t="shared" si="0"/>
        <v>81.5</v>
      </c>
      <c r="J11" s="150"/>
    </row>
    <row r="12" spans="3:27" ht="32">
      <c r="C12" s="151" t="s">
        <v>116</v>
      </c>
      <c r="D12" s="2">
        <v>25</v>
      </c>
      <c r="E12" s="2">
        <v>8.5</v>
      </c>
      <c r="F12" s="2">
        <v>9.25</v>
      </c>
      <c r="G12" s="2">
        <v>8</v>
      </c>
      <c r="H12" s="2">
        <v>8</v>
      </c>
      <c r="I12" s="117">
        <f t="shared" si="0"/>
        <v>58.75</v>
      </c>
      <c r="J12" s="150"/>
    </row>
    <row r="13" spans="3:27" ht="16">
      <c r="C13" s="151" t="s">
        <v>117</v>
      </c>
      <c r="D13" s="2">
        <v>37.5</v>
      </c>
      <c r="E13" s="2">
        <v>8.5</v>
      </c>
      <c r="F13" s="2">
        <v>9.25</v>
      </c>
      <c r="G13" s="2">
        <v>8</v>
      </c>
      <c r="H13" s="2">
        <v>8</v>
      </c>
      <c r="I13" s="117">
        <f t="shared" si="0"/>
        <v>71.25</v>
      </c>
      <c r="J13" s="150"/>
    </row>
    <row r="14" spans="3:27" ht="32">
      <c r="C14" s="151" t="s">
        <v>118</v>
      </c>
      <c r="D14" s="2">
        <v>48</v>
      </c>
      <c r="E14" s="2">
        <v>8.5</v>
      </c>
      <c r="F14" s="2">
        <v>9.25</v>
      </c>
      <c r="G14" s="2">
        <v>8</v>
      </c>
      <c r="H14" s="2">
        <v>8</v>
      </c>
      <c r="I14" s="117">
        <f t="shared" si="0"/>
        <v>81.75</v>
      </c>
      <c r="J14" s="150"/>
    </row>
    <row r="15" spans="3:27" ht="33" thickBot="1">
      <c r="C15" s="153" t="s">
        <v>119</v>
      </c>
      <c r="D15" s="154">
        <v>49</v>
      </c>
      <c r="E15" s="154">
        <v>8.5</v>
      </c>
      <c r="F15" s="154">
        <v>9.25</v>
      </c>
      <c r="G15" s="154">
        <v>8</v>
      </c>
      <c r="H15" s="154">
        <v>8</v>
      </c>
      <c r="I15" s="118">
        <f t="shared" si="0"/>
        <v>82.75</v>
      </c>
      <c r="J15" s="150"/>
    </row>
    <row r="16" spans="3:27">
      <c r="C16" s="93"/>
    </row>
    <row r="20" spans="24:24">
      <c r="X20" s="80"/>
    </row>
    <row r="21" spans="24:24">
      <c r="X21" s="80"/>
    </row>
    <row r="22" spans="24:24">
      <c r="X22" s="87"/>
    </row>
    <row r="23" spans="24:24">
      <c r="X23" s="87"/>
    </row>
    <row r="24" spans="24:24">
      <c r="X24" s="87"/>
    </row>
    <row r="25" spans="24:24">
      <c r="X25" s="87"/>
    </row>
    <row r="27" spans="24:24">
      <c r="X27" s="80"/>
    </row>
    <row r="28" spans="24:24">
      <c r="X28" s="80"/>
    </row>
    <row r="29" spans="24:24">
      <c r="X29" s="87"/>
    </row>
    <row r="30" spans="24:24">
      <c r="X30" s="87"/>
    </row>
    <row r="32" spans="24:24">
      <c r="X32" s="80"/>
    </row>
    <row r="33" spans="24:24">
      <c r="X33" s="80"/>
    </row>
    <row r="34" spans="24:24">
      <c r="X34" s="87"/>
    </row>
    <row r="35" spans="24:24">
      <c r="X35" s="87"/>
    </row>
    <row r="36" spans="24:24">
      <c r="X36" s="87"/>
    </row>
    <row r="37" spans="24:24">
      <c r="X37" s="87"/>
    </row>
    <row r="38" spans="24:24">
      <c r="X38" s="87"/>
    </row>
    <row r="39" spans="24:24">
      <c r="X39" s="87"/>
    </row>
    <row r="41" spans="24:24">
      <c r="X41" s="80"/>
    </row>
    <row r="42" spans="24:24">
      <c r="X42" s="80"/>
    </row>
    <row r="43" spans="24:24">
      <c r="X43" s="87"/>
    </row>
    <row r="44" spans="24:24">
      <c r="X44" s="87"/>
    </row>
    <row r="45" spans="24:24">
      <c r="X45" s="87"/>
    </row>
    <row r="46" spans="24:24">
      <c r="X46" s="87"/>
    </row>
    <row r="48" spans="24:24">
      <c r="X48" s="80"/>
    </row>
    <row r="49" spans="24:24">
      <c r="X49" s="80"/>
    </row>
    <row r="50" spans="24:24">
      <c r="X50" s="87"/>
    </row>
    <row r="51" spans="24:24">
      <c r="X51" s="87"/>
    </row>
    <row r="53" spans="24:24">
      <c r="X53" s="80"/>
    </row>
    <row r="54" spans="24:24">
      <c r="X54" s="80"/>
    </row>
    <row r="55" spans="24:24">
      <c r="X55" s="87"/>
    </row>
    <row r="56" spans="24:24">
      <c r="X56" s="87"/>
    </row>
    <row r="57" spans="24:24">
      <c r="X57" s="87"/>
    </row>
    <row r="58" spans="24:24">
      <c r="X58" s="87"/>
    </row>
    <row r="59" spans="24:24">
      <c r="X59" s="87"/>
    </row>
  </sheetData>
  <sheetProtection sheet="1" objects="1" scenarios="1"/>
  <mergeCells count="1">
    <mergeCell ref="C2:I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5F338-AEAB-4D81-BECF-6BD7FD66C30B}">
  <sheetPr codeName="MaintenanceDefault"/>
  <dimension ref="C1:K17"/>
  <sheetViews>
    <sheetView topLeftCell="C1" workbookViewId="0">
      <selection activeCell="K6" sqref="K6"/>
    </sheetView>
  </sheetViews>
  <sheetFormatPr baseColWidth="10" defaultColWidth="8.83203125" defaultRowHeight="15"/>
  <cols>
    <col min="3" max="3" width="33.1640625" customWidth="1"/>
    <col min="4" max="10" width="17.5" customWidth="1"/>
  </cols>
  <sheetData>
    <row r="1" spans="3:11" ht="16" thickBot="1"/>
    <row r="2" spans="3:11" ht="16" thickBot="1">
      <c r="D2" s="214" t="s">
        <v>81</v>
      </c>
      <c r="E2" s="215"/>
      <c r="F2" s="215"/>
      <c r="G2" s="215"/>
      <c r="H2" s="215"/>
      <c r="I2" s="215"/>
      <c r="J2" s="216"/>
    </row>
    <row r="3" spans="3:11" ht="33" thickBot="1">
      <c r="C3" s="94"/>
      <c r="D3" s="77" t="s">
        <v>82</v>
      </c>
      <c r="E3" s="78" t="s">
        <v>83</v>
      </c>
      <c r="F3" s="78" t="s">
        <v>84</v>
      </c>
      <c r="G3" s="78" t="s">
        <v>85</v>
      </c>
      <c r="H3" s="78" t="s">
        <v>86</v>
      </c>
      <c r="I3" s="78" t="s">
        <v>87</v>
      </c>
      <c r="J3" s="217" t="s">
        <v>92</v>
      </c>
    </row>
    <row r="4" spans="3:11" ht="51" customHeight="1" thickBot="1">
      <c r="C4" s="95"/>
      <c r="D4" s="102">
        <v>5</v>
      </c>
      <c r="E4" s="103">
        <v>4</v>
      </c>
      <c r="F4" s="103">
        <v>3</v>
      </c>
      <c r="G4" s="103">
        <v>2</v>
      </c>
      <c r="H4" s="103">
        <v>1</v>
      </c>
      <c r="I4" s="104">
        <v>10</v>
      </c>
      <c r="J4" s="218"/>
    </row>
    <row r="5" spans="3:11" ht="16">
      <c r="C5" s="81" t="s">
        <v>74</v>
      </c>
      <c r="D5" s="82">
        <v>10</v>
      </c>
      <c r="E5" s="13">
        <v>4</v>
      </c>
      <c r="F5" s="13">
        <v>0</v>
      </c>
      <c r="G5" s="13">
        <v>6</v>
      </c>
      <c r="H5" s="13">
        <v>3</v>
      </c>
      <c r="I5" s="13">
        <v>0</v>
      </c>
      <c r="J5" s="96">
        <f>D5*$D$4+E5*$E$4+F5*$F$4+G5*$G$4+H5*$H$4+I5*$I$4</f>
        <v>81</v>
      </c>
      <c r="K5" s="97"/>
    </row>
    <row r="6" spans="3:11" ht="16">
      <c r="C6" s="85" t="s">
        <v>75</v>
      </c>
      <c r="D6" s="82">
        <f>1+D5</f>
        <v>11</v>
      </c>
      <c r="E6" s="13">
        <f>3+E5</f>
        <v>7</v>
      </c>
      <c r="F6" s="13">
        <f>0+F5</f>
        <v>0</v>
      </c>
      <c r="G6" s="13">
        <f>1+G5</f>
        <v>7</v>
      </c>
      <c r="H6" s="13">
        <f>0+H5</f>
        <v>3</v>
      </c>
      <c r="I6" s="13">
        <f>0+I5</f>
        <v>0</v>
      </c>
      <c r="J6" s="96">
        <f>D6*$D$4+E6*$E$4+F6*$F$4+G6*$G$4+H6*$H$4+I6*$I$4</f>
        <v>100</v>
      </c>
      <c r="K6" s="97"/>
    </row>
    <row r="7" spans="3:11" ht="16">
      <c r="C7" s="85" t="s">
        <v>11</v>
      </c>
      <c r="D7" s="82">
        <f>D5+1</f>
        <v>11</v>
      </c>
      <c r="E7" s="13">
        <f>0+E5</f>
        <v>4</v>
      </c>
      <c r="F7" s="13">
        <f>1+F5</f>
        <v>1</v>
      </c>
      <c r="G7" s="13">
        <f>G5+2</f>
        <v>8</v>
      </c>
      <c r="H7" s="13">
        <f>0+H5</f>
        <v>3</v>
      </c>
      <c r="I7" s="13">
        <v>1</v>
      </c>
      <c r="J7" s="96">
        <f>D7*$D$4+E7*$E$4+F7*$F$4+G7*$G$4+H7*$H$4+I7*$I$4</f>
        <v>103</v>
      </c>
      <c r="K7" s="97"/>
    </row>
    <row r="8" spans="3:11" ht="16">
      <c r="C8" s="85" t="s">
        <v>76</v>
      </c>
      <c r="D8" s="82">
        <f>1+D7</f>
        <v>12</v>
      </c>
      <c r="E8" s="13">
        <f>3+E7</f>
        <v>7</v>
      </c>
      <c r="F8" s="13">
        <f>0+F7</f>
        <v>1</v>
      </c>
      <c r="G8" s="13">
        <f>1+G7</f>
        <v>9</v>
      </c>
      <c r="H8" s="13">
        <f>0+H7</f>
        <v>3</v>
      </c>
      <c r="I8" s="13">
        <v>1</v>
      </c>
      <c r="J8" s="96">
        <f t="shared" ref="J8:J12" si="0">D8*$D$4+E8*$E$4+F8*$F$4+G8*$G$4+H8*$H$4+I8*$I$4</f>
        <v>122</v>
      </c>
      <c r="K8" s="97"/>
    </row>
    <row r="9" spans="3:11" ht="16">
      <c r="C9" s="85" t="s">
        <v>13</v>
      </c>
      <c r="D9" s="82">
        <f>3+D5</f>
        <v>13</v>
      </c>
      <c r="E9" s="13">
        <f>0+E5</f>
        <v>4</v>
      </c>
      <c r="F9" s="13">
        <f>4+F5</f>
        <v>4</v>
      </c>
      <c r="G9" s="13">
        <f>7+G5</f>
        <v>13</v>
      </c>
      <c r="H9" s="13">
        <f>3+H5</f>
        <v>6</v>
      </c>
      <c r="I9" s="13">
        <v>1</v>
      </c>
      <c r="J9" s="96">
        <f t="shared" si="0"/>
        <v>135</v>
      </c>
      <c r="K9" s="97"/>
    </row>
    <row r="10" spans="3:11" ht="16">
      <c r="C10" s="85" t="s">
        <v>77</v>
      </c>
      <c r="D10" s="82">
        <f>1+D9</f>
        <v>14</v>
      </c>
      <c r="E10" s="13">
        <f>3+E9</f>
        <v>7</v>
      </c>
      <c r="F10" s="13">
        <f>0+F9</f>
        <v>4</v>
      </c>
      <c r="G10" s="13">
        <f>1+G9</f>
        <v>14</v>
      </c>
      <c r="H10" s="13">
        <f>0+H9</f>
        <v>6</v>
      </c>
      <c r="I10" s="13">
        <v>1</v>
      </c>
      <c r="J10" s="96">
        <f t="shared" si="0"/>
        <v>154</v>
      </c>
      <c r="K10" s="97"/>
    </row>
    <row r="11" spans="3:11" ht="16">
      <c r="C11" s="85" t="s">
        <v>78</v>
      </c>
      <c r="D11" s="82">
        <f>1+D9</f>
        <v>14</v>
      </c>
      <c r="E11" s="13">
        <f>0+E9</f>
        <v>4</v>
      </c>
      <c r="F11" s="13">
        <f>0+F9</f>
        <v>4</v>
      </c>
      <c r="G11" s="13">
        <f>2+G9</f>
        <v>15</v>
      </c>
      <c r="H11" s="13">
        <f>0+H9</f>
        <v>6</v>
      </c>
      <c r="I11" s="13">
        <v>1</v>
      </c>
      <c r="J11" s="96">
        <f t="shared" si="0"/>
        <v>144</v>
      </c>
      <c r="K11" s="97"/>
    </row>
    <row r="12" spans="3:11" ht="16">
      <c r="C12" s="85" t="s">
        <v>79</v>
      </c>
      <c r="D12" s="82">
        <f>1+D11</f>
        <v>15</v>
      </c>
      <c r="E12" s="13">
        <f>3+E11</f>
        <v>7</v>
      </c>
      <c r="F12" s="13">
        <f>0+F11</f>
        <v>4</v>
      </c>
      <c r="G12" s="13">
        <f>1+G11</f>
        <v>16</v>
      </c>
      <c r="H12" s="13">
        <f>0+H11</f>
        <v>6</v>
      </c>
      <c r="I12" s="13">
        <v>1</v>
      </c>
      <c r="J12" s="96">
        <f t="shared" si="0"/>
        <v>163</v>
      </c>
      <c r="K12" s="97"/>
    </row>
    <row r="13" spans="3:11" ht="17" thickBot="1">
      <c r="C13" s="98" t="s">
        <v>80</v>
      </c>
      <c r="D13" s="99">
        <f>1+1</f>
        <v>2</v>
      </c>
      <c r="E13" s="100">
        <f>3</f>
        <v>3</v>
      </c>
      <c r="F13" s="100">
        <f>0+1</f>
        <v>1</v>
      </c>
      <c r="G13" s="100">
        <f>1+2</f>
        <v>3</v>
      </c>
      <c r="H13" s="100">
        <f>0+0</f>
        <v>0</v>
      </c>
      <c r="I13" s="100">
        <v>1</v>
      </c>
      <c r="J13" s="101">
        <f>D13*$D$4+E13*$E$4+F13*$F$4+G13*$G$4+H13*$H$4+I13*$I$4</f>
        <v>41</v>
      </c>
      <c r="K13" s="97"/>
    </row>
    <row r="16" spans="3:11">
      <c r="C16" s="93"/>
    </row>
    <row r="17" spans="3:3">
      <c r="C17" s="93"/>
    </row>
  </sheetData>
  <sheetProtection sheet="1" objects="1" scenarios="1"/>
  <mergeCells count="2">
    <mergeCell ref="D2:J2"/>
    <mergeCell ref="J3:J4"/>
  </mergeCell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3DA31-BE77-4268-B1BF-31CE5BDDC991}">
  <sheetPr codeName="ReliabilityCustomized"/>
  <dimension ref="C1:AA59"/>
  <sheetViews>
    <sheetView workbookViewId="0">
      <selection activeCell="D4" sqref="D4"/>
    </sheetView>
  </sheetViews>
  <sheetFormatPr baseColWidth="10" defaultColWidth="8.83203125" defaultRowHeight="15"/>
  <cols>
    <col min="3" max="3" width="33.1640625" customWidth="1"/>
    <col min="4" max="4" width="17.5" customWidth="1"/>
    <col min="5" max="5" width="22.5" customWidth="1"/>
    <col min="6" max="8" width="17.5" customWidth="1"/>
    <col min="9" max="9" width="11.5" customWidth="1"/>
    <col min="10" max="10" width="12.5" customWidth="1"/>
    <col min="13" max="22" width="0" hidden="1" customWidth="1"/>
  </cols>
  <sheetData>
    <row r="1" spans="3:27" ht="16" thickBot="1"/>
    <row r="2" spans="3:27" ht="16" thickBot="1">
      <c r="C2" s="219" t="s">
        <v>66</v>
      </c>
      <c r="D2" s="220"/>
      <c r="E2" s="220"/>
      <c r="F2" s="220"/>
      <c r="G2" s="220"/>
      <c r="H2" s="220"/>
      <c r="I2" s="220"/>
      <c r="J2" s="221"/>
    </row>
    <row r="3" spans="3:27" ht="70" customHeight="1" thickBot="1">
      <c r="C3" s="76" t="s">
        <v>65</v>
      </c>
      <c r="D3" s="77" t="s">
        <v>67</v>
      </c>
      <c r="E3" s="78" t="s">
        <v>68</v>
      </c>
      <c r="F3" s="78" t="s">
        <v>69</v>
      </c>
      <c r="G3" s="78" t="s">
        <v>70</v>
      </c>
      <c r="H3" s="78" t="s">
        <v>71</v>
      </c>
      <c r="I3" s="76" t="s">
        <v>72</v>
      </c>
      <c r="J3" s="79" t="s">
        <v>73</v>
      </c>
      <c r="Z3" s="80"/>
      <c r="AA3" s="80"/>
    </row>
    <row r="4" spans="3:27" ht="17" thickBot="1">
      <c r="C4" s="81" t="s">
        <v>74</v>
      </c>
      <c r="D4" s="82"/>
      <c r="E4" s="13"/>
      <c r="F4" s="13"/>
      <c r="G4" s="13"/>
      <c r="H4" s="13"/>
      <c r="I4" s="83">
        <f>SUM(D4:H4)</f>
        <v>0</v>
      </c>
      <c r="J4" s="84">
        <f>I4*100/50</f>
        <v>0</v>
      </c>
      <c r="Z4" s="80"/>
      <c r="AA4" s="80"/>
    </row>
    <row r="5" spans="3:27" ht="17" thickBot="1">
      <c r="C5" s="85" t="s">
        <v>75</v>
      </c>
      <c r="D5" s="82"/>
      <c r="E5" s="13"/>
      <c r="F5" s="13"/>
      <c r="G5" s="13"/>
      <c r="H5" s="13"/>
      <c r="I5" s="86">
        <f t="shared" ref="I5:I12" si="0">SUM(D5:H5)</f>
        <v>0</v>
      </c>
      <c r="J5" s="84">
        <f>I5*100/50</f>
        <v>0</v>
      </c>
      <c r="Z5" s="87"/>
      <c r="AA5" s="87"/>
    </row>
    <row r="6" spans="3:27" ht="17" thickBot="1">
      <c r="C6" s="85" t="s">
        <v>11</v>
      </c>
      <c r="D6" s="82"/>
      <c r="E6" s="13"/>
      <c r="F6" s="13"/>
      <c r="G6" s="13"/>
      <c r="H6" s="13"/>
      <c r="I6" s="86">
        <f t="shared" si="0"/>
        <v>0</v>
      </c>
      <c r="J6" s="84">
        <f t="shared" ref="J6:J11" si="1">I6*100/50</f>
        <v>0</v>
      </c>
      <c r="Z6" s="87"/>
      <c r="AA6" s="87"/>
    </row>
    <row r="7" spans="3:27" ht="17" thickBot="1">
      <c r="C7" s="85" t="s">
        <v>76</v>
      </c>
      <c r="D7" s="82"/>
      <c r="E7" s="13"/>
      <c r="F7" s="13"/>
      <c r="G7" s="13"/>
      <c r="H7" s="13"/>
      <c r="I7" s="86">
        <f t="shared" si="0"/>
        <v>0</v>
      </c>
      <c r="J7" s="84">
        <f t="shared" si="1"/>
        <v>0</v>
      </c>
      <c r="Z7" s="87"/>
      <c r="AA7" s="87"/>
    </row>
    <row r="8" spans="3:27" ht="17" thickBot="1">
      <c r="C8" s="85" t="s">
        <v>13</v>
      </c>
      <c r="D8" s="82"/>
      <c r="E8" s="13"/>
      <c r="F8" s="13"/>
      <c r="G8" s="13"/>
      <c r="H8" s="13"/>
      <c r="I8" s="86">
        <f t="shared" si="0"/>
        <v>0</v>
      </c>
      <c r="J8" s="84">
        <f t="shared" si="1"/>
        <v>0</v>
      </c>
      <c r="Z8" s="87"/>
      <c r="AA8" s="87"/>
    </row>
    <row r="9" spans="3:27" ht="17" thickBot="1">
      <c r="C9" s="85" t="s">
        <v>77</v>
      </c>
      <c r="D9" s="82"/>
      <c r="E9" s="13"/>
      <c r="F9" s="13"/>
      <c r="G9" s="13"/>
      <c r="H9" s="13"/>
      <c r="I9" s="86">
        <f t="shared" si="0"/>
        <v>0</v>
      </c>
      <c r="J9" s="84">
        <f t="shared" si="1"/>
        <v>0</v>
      </c>
      <c r="AA9" s="87"/>
    </row>
    <row r="10" spans="3:27" ht="17" thickBot="1">
      <c r="C10" s="85" t="s">
        <v>78</v>
      </c>
      <c r="D10" s="82"/>
      <c r="E10" s="13"/>
      <c r="F10" s="13"/>
      <c r="G10" s="13"/>
      <c r="H10" s="13"/>
      <c r="I10" s="86">
        <f t="shared" si="0"/>
        <v>0</v>
      </c>
      <c r="J10" s="84">
        <f t="shared" si="1"/>
        <v>0</v>
      </c>
    </row>
    <row r="11" spans="3:27" ht="17" thickBot="1">
      <c r="C11" s="85" t="s">
        <v>79</v>
      </c>
      <c r="D11" s="82"/>
      <c r="E11" s="13"/>
      <c r="F11" s="13"/>
      <c r="G11" s="13"/>
      <c r="H11" s="13"/>
      <c r="I11" s="86">
        <f t="shared" si="0"/>
        <v>0</v>
      </c>
      <c r="J11" s="84">
        <f t="shared" si="1"/>
        <v>0</v>
      </c>
    </row>
    <row r="12" spans="3:27" ht="17" thickBot="1">
      <c r="C12" s="88" t="s">
        <v>80</v>
      </c>
      <c r="D12" s="89"/>
      <c r="E12" s="90"/>
      <c r="F12" s="90"/>
      <c r="G12" s="90"/>
      <c r="H12" s="90"/>
      <c r="I12" s="91">
        <f t="shared" si="0"/>
        <v>0</v>
      </c>
      <c r="J12" s="92">
        <f>I12*100/50</f>
        <v>0</v>
      </c>
    </row>
    <row r="15" spans="3:27">
      <c r="C15" s="93"/>
    </row>
    <row r="16" spans="3:27">
      <c r="C16" s="93"/>
    </row>
    <row r="20" spans="24:24">
      <c r="X20" s="80"/>
    </row>
    <row r="21" spans="24:24">
      <c r="X21" s="80"/>
    </row>
    <row r="22" spans="24:24">
      <c r="X22" s="87"/>
    </row>
    <row r="23" spans="24:24">
      <c r="X23" s="87"/>
    </row>
    <row r="24" spans="24:24">
      <c r="X24" s="87"/>
    </row>
    <row r="25" spans="24:24">
      <c r="X25" s="87"/>
    </row>
    <row r="27" spans="24:24">
      <c r="X27" s="80"/>
    </row>
    <row r="28" spans="24:24">
      <c r="X28" s="80"/>
    </row>
    <row r="29" spans="24:24">
      <c r="X29" s="87"/>
    </row>
    <row r="30" spans="24:24">
      <c r="X30" s="87"/>
    </row>
    <row r="32" spans="24:24">
      <c r="X32" s="80"/>
    </row>
    <row r="33" spans="24:24">
      <c r="X33" s="80"/>
    </row>
    <row r="34" spans="24:24">
      <c r="X34" s="87"/>
    </row>
    <row r="35" spans="24:24">
      <c r="X35" s="87"/>
    </row>
    <row r="36" spans="24:24">
      <c r="X36" s="87"/>
    </row>
    <row r="37" spans="24:24">
      <c r="X37" s="87"/>
    </row>
    <row r="38" spans="24:24">
      <c r="X38" s="87"/>
    </row>
    <row r="39" spans="24:24">
      <c r="X39" s="87"/>
    </row>
    <row r="41" spans="24:24">
      <c r="X41" s="80"/>
    </row>
    <row r="42" spans="24:24">
      <c r="X42" s="80"/>
    </row>
    <row r="43" spans="24:24">
      <c r="X43" s="87"/>
    </row>
    <row r="44" spans="24:24">
      <c r="X44" s="87"/>
    </row>
    <row r="45" spans="24:24">
      <c r="X45" s="87"/>
    </row>
    <row r="46" spans="24:24">
      <c r="X46" s="87"/>
    </row>
    <row r="48" spans="24:24">
      <c r="X48" s="80"/>
    </row>
    <row r="49" spans="24:24">
      <c r="X49" s="80"/>
    </row>
    <row r="50" spans="24:24">
      <c r="X50" s="87"/>
    </row>
    <row r="51" spans="24:24">
      <c r="X51" s="87"/>
    </row>
    <row r="53" spans="24:24">
      <c r="X53" s="80"/>
    </row>
    <row r="54" spans="24:24">
      <c r="X54" s="80"/>
    </row>
    <row r="55" spans="24:24">
      <c r="X55" s="87"/>
    </row>
    <row r="56" spans="24:24">
      <c r="X56" s="87"/>
    </row>
    <row r="57" spans="24:24">
      <c r="X57" s="87"/>
    </row>
    <row r="58" spans="24:24">
      <c r="X58" s="87"/>
    </row>
    <row r="59" spans="24:24">
      <c r="X59" s="87"/>
    </row>
  </sheetData>
  <mergeCells count="1">
    <mergeCell ref="C2:J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4503-9694-487C-AAD0-2C00B74FDB35}">
  <sheetPr codeName="Sheet5"/>
  <dimension ref="C1:K17"/>
  <sheetViews>
    <sheetView workbookViewId="0">
      <selection activeCell="A4" sqref="A4"/>
    </sheetView>
  </sheetViews>
  <sheetFormatPr baseColWidth="10" defaultColWidth="8.83203125" defaultRowHeight="15"/>
  <cols>
    <col min="3" max="3" width="33.1640625" customWidth="1"/>
    <col min="4" max="10" width="17.5" customWidth="1"/>
  </cols>
  <sheetData>
    <row r="1" spans="3:11" ht="16" thickBot="1"/>
    <row r="2" spans="3:11" ht="16" thickBot="1">
      <c r="D2" s="214" t="s">
        <v>81</v>
      </c>
      <c r="E2" s="215"/>
      <c r="F2" s="215"/>
      <c r="G2" s="215"/>
      <c r="H2" s="215"/>
      <c r="I2" s="215"/>
      <c r="J2" s="216"/>
    </row>
    <row r="3" spans="3:11" ht="33" thickBot="1">
      <c r="C3" s="94"/>
      <c r="D3" s="77" t="s">
        <v>82</v>
      </c>
      <c r="E3" s="78" t="s">
        <v>83</v>
      </c>
      <c r="F3" s="78" t="s">
        <v>84</v>
      </c>
      <c r="G3" s="78" t="s">
        <v>85</v>
      </c>
      <c r="H3" s="78" t="s">
        <v>86</v>
      </c>
      <c r="I3" s="78" t="s">
        <v>87</v>
      </c>
      <c r="J3" s="217" t="s">
        <v>88</v>
      </c>
    </row>
    <row r="4" spans="3:11" ht="51" customHeight="1" thickBot="1">
      <c r="C4" s="95"/>
      <c r="D4" s="102">
        <v>5</v>
      </c>
      <c r="E4" s="103">
        <v>4</v>
      </c>
      <c r="F4" s="103">
        <v>3</v>
      </c>
      <c r="G4" s="103">
        <v>2</v>
      </c>
      <c r="H4" s="103">
        <v>1</v>
      </c>
      <c r="I4" s="104">
        <v>10</v>
      </c>
      <c r="J4" s="218"/>
    </row>
    <row r="5" spans="3:11" ht="16">
      <c r="C5" s="81" t="s">
        <v>74</v>
      </c>
      <c r="D5" s="82"/>
      <c r="E5" s="13"/>
      <c r="F5" s="13"/>
      <c r="G5" s="13"/>
      <c r="H5" s="13"/>
      <c r="I5" s="13"/>
      <c r="J5" s="96">
        <f>D5*$D$4+E5*$E$4+F5*$F$4+G5*$G$4+H5*$H$4+I5*$I$4</f>
        <v>0</v>
      </c>
      <c r="K5" s="97"/>
    </row>
    <row r="6" spans="3:11" ht="16">
      <c r="C6" s="85" t="s">
        <v>75</v>
      </c>
      <c r="D6" s="82"/>
      <c r="E6" s="13"/>
      <c r="F6" s="13"/>
      <c r="G6" s="13"/>
      <c r="H6" s="13"/>
      <c r="I6" s="13"/>
      <c r="J6" s="96">
        <f>D6*$D$4+E6*$E$4+F6*$F$4+G6*$G$4+H6*$H$4+I6*$I$4</f>
        <v>0</v>
      </c>
      <c r="K6" s="97"/>
    </row>
    <row r="7" spans="3:11" ht="16">
      <c r="C7" s="85" t="s">
        <v>11</v>
      </c>
      <c r="D7" s="82"/>
      <c r="E7" s="13"/>
      <c r="F7" s="13"/>
      <c r="G7" s="13"/>
      <c r="H7" s="13"/>
      <c r="I7" s="13"/>
      <c r="J7" s="96">
        <f>D7*$D$4+E7*$E$4+F7*$F$4+G7*$G$4+H7*$H$4+I7*$I$4</f>
        <v>0</v>
      </c>
      <c r="K7" s="97"/>
    </row>
    <row r="8" spans="3:11" ht="16">
      <c r="C8" s="85" t="s">
        <v>76</v>
      </c>
      <c r="D8" s="82"/>
      <c r="E8" s="13"/>
      <c r="F8" s="13"/>
      <c r="G8" s="13"/>
      <c r="H8" s="13"/>
      <c r="I8" s="13"/>
      <c r="J8" s="96">
        <f t="shared" ref="J8:J12" si="0">D8*$D$4+E8*$E$4+F8*$F$4+G8*$G$4+H8*$H$4+I8*$I$4</f>
        <v>0</v>
      </c>
      <c r="K8" s="97"/>
    </row>
    <row r="9" spans="3:11" ht="16">
      <c r="C9" s="85" t="s">
        <v>13</v>
      </c>
      <c r="D9" s="82"/>
      <c r="E9" s="13"/>
      <c r="F9" s="13"/>
      <c r="G9" s="13"/>
      <c r="H9" s="13"/>
      <c r="I9" s="13"/>
      <c r="J9" s="96">
        <f t="shared" si="0"/>
        <v>0</v>
      </c>
      <c r="K9" s="97"/>
    </row>
    <row r="10" spans="3:11" ht="16">
      <c r="C10" s="85" t="s">
        <v>77</v>
      </c>
      <c r="D10" s="82"/>
      <c r="E10" s="13"/>
      <c r="F10" s="13"/>
      <c r="G10" s="13"/>
      <c r="H10" s="13"/>
      <c r="I10" s="13"/>
      <c r="J10" s="96">
        <f t="shared" si="0"/>
        <v>0</v>
      </c>
      <c r="K10" s="97"/>
    </row>
    <row r="11" spans="3:11" ht="16">
      <c r="C11" s="85" t="s">
        <v>78</v>
      </c>
      <c r="D11" s="82"/>
      <c r="E11" s="13"/>
      <c r="F11" s="13"/>
      <c r="G11" s="13"/>
      <c r="H11" s="13"/>
      <c r="I11" s="13"/>
      <c r="J11" s="96">
        <f t="shared" si="0"/>
        <v>0</v>
      </c>
      <c r="K11" s="97"/>
    </row>
    <row r="12" spans="3:11" ht="16">
      <c r="C12" s="85" t="s">
        <v>79</v>
      </c>
      <c r="D12" s="82"/>
      <c r="E12" s="13"/>
      <c r="F12" s="13"/>
      <c r="G12" s="13"/>
      <c r="H12" s="13"/>
      <c r="I12" s="13"/>
      <c r="J12" s="96">
        <f t="shared" si="0"/>
        <v>0</v>
      </c>
      <c r="K12" s="97"/>
    </row>
    <row r="13" spans="3:11" ht="17" thickBot="1">
      <c r="C13" s="98" t="s">
        <v>80</v>
      </c>
      <c r="D13" s="99"/>
      <c r="E13" s="100"/>
      <c r="F13" s="100"/>
      <c r="G13" s="100"/>
      <c r="H13" s="100"/>
      <c r="I13" s="100"/>
      <c r="J13" s="101">
        <f>D13*$D$4+E13*$E$4+F13*$F$4+G13*$G$4+H13*$H$4+I13*$I$4</f>
        <v>0</v>
      </c>
      <c r="K13" s="97"/>
    </row>
    <row r="16" spans="3:11">
      <c r="C16" s="93"/>
    </row>
    <row r="17" spans="3:3">
      <c r="C17" s="93"/>
    </row>
  </sheetData>
  <mergeCells count="2">
    <mergeCell ref="D2:J2"/>
    <mergeCell ref="J3:J4"/>
  </mergeCells>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88187-626F-49DB-BF72-165668C7301C}">
  <sheetPr codeName="Sheet9"/>
  <dimension ref="A1:V26"/>
  <sheetViews>
    <sheetView workbookViewId="0">
      <selection activeCell="J22" sqref="J22"/>
    </sheetView>
  </sheetViews>
  <sheetFormatPr baseColWidth="10" defaultColWidth="8.6640625" defaultRowHeight="15"/>
  <cols>
    <col min="1" max="1" width="31.5" style="11" bestFit="1" customWidth="1"/>
    <col min="2" max="2" width="16.5" style="11" bestFit="1" customWidth="1"/>
    <col min="3" max="3" width="16.6640625" style="11" bestFit="1" customWidth="1"/>
    <col min="4" max="4" width="12.1640625" style="11" bestFit="1" customWidth="1"/>
    <col min="5" max="5" width="12.33203125" style="11" bestFit="1" customWidth="1"/>
    <col min="6" max="6" width="21.83203125" style="11" bestFit="1" customWidth="1"/>
    <col min="7" max="9" width="11.83203125" style="11" bestFit="1" customWidth="1"/>
    <col min="10" max="10" width="13.5" style="11" bestFit="1" customWidth="1"/>
    <col min="11" max="11" width="12" style="11" bestFit="1" customWidth="1"/>
    <col min="12" max="12" width="11.83203125" style="11" bestFit="1" customWidth="1"/>
    <col min="13" max="13" width="12" style="11" bestFit="1" customWidth="1"/>
    <col min="14" max="14" width="14.1640625" style="11" bestFit="1" customWidth="1"/>
    <col min="15" max="15" width="11.83203125" style="11" bestFit="1" customWidth="1"/>
    <col min="16" max="16" width="9.5" style="11" bestFit="1" customWidth="1"/>
    <col min="17" max="17" width="11.83203125" style="11" bestFit="1" customWidth="1"/>
    <col min="18" max="18" width="12.5" style="11" bestFit="1" customWidth="1"/>
    <col min="19" max="21" width="11.83203125" style="11" bestFit="1" customWidth="1"/>
    <col min="22" max="22" width="12.1640625" style="11" bestFit="1" customWidth="1"/>
    <col min="23" max="16384" width="8.6640625" style="11"/>
  </cols>
  <sheetData>
    <row r="1" spans="1:22">
      <c r="A1" s="14"/>
      <c r="B1" s="15"/>
      <c r="C1" s="222" t="s">
        <v>58</v>
      </c>
      <c r="D1" s="223"/>
      <c r="E1" s="223"/>
      <c r="F1" s="223"/>
      <c r="G1" s="224" t="s">
        <v>21</v>
      </c>
      <c r="H1" s="195"/>
      <c r="I1" s="195"/>
      <c r="J1" s="196"/>
      <c r="K1" s="197" t="s">
        <v>22</v>
      </c>
      <c r="L1" s="197"/>
      <c r="M1" s="197"/>
      <c r="N1" s="197"/>
      <c r="O1" s="202"/>
      <c r="P1" s="202"/>
      <c r="Q1" s="202"/>
      <c r="R1" s="203"/>
      <c r="S1" s="225" t="s">
        <v>24</v>
      </c>
      <c r="T1" s="225"/>
      <c r="U1" s="225"/>
      <c r="V1" s="225"/>
    </row>
    <row r="2" spans="1:22">
      <c r="A2" s="16"/>
      <c r="C2" s="17">
        <v>0.3</v>
      </c>
      <c r="D2" s="18">
        <v>0.15</v>
      </c>
      <c r="E2" s="18">
        <v>0.05</v>
      </c>
      <c r="F2" s="18">
        <v>0.5</v>
      </c>
      <c r="G2" s="19"/>
      <c r="H2" s="19"/>
      <c r="I2" s="19"/>
      <c r="J2" s="19"/>
      <c r="K2" s="74"/>
      <c r="L2" s="74"/>
      <c r="M2" s="74"/>
      <c r="N2" s="74"/>
      <c r="O2" s="20"/>
      <c r="P2" s="20"/>
      <c r="Q2" s="20"/>
      <c r="R2" s="20"/>
      <c r="S2" s="75"/>
      <c r="T2" s="75"/>
      <c r="U2" s="75"/>
      <c r="V2" s="75"/>
    </row>
    <row r="3" spans="1:22" ht="34">
      <c r="A3" s="26" t="s">
        <v>1</v>
      </c>
      <c r="B3" s="1" t="s">
        <v>2</v>
      </c>
      <c r="C3" s="2" t="s">
        <v>3</v>
      </c>
      <c r="D3" s="2" t="s">
        <v>4</v>
      </c>
      <c r="E3" s="2" t="s">
        <v>5</v>
      </c>
      <c r="F3" s="3" t="s">
        <v>6</v>
      </c>
      <c r="G3" s="4" t="s">
        <v>26</v>
      </c>
      <c r="H3" s="4" t="s">
        <v>27</v>
      </c>
      <c r="I3" s="4" t="s">
        <v>28</v>
      </c>
      <c r="J3" s="4" t="s">
        <v>29</v>
      </c>
      <c r="K3" s="21" t="s">
        <v>31</v>
      </c>
      <c r="L3" s="21" t="s">
        <v>32</v>
      </c>
      <c r="M3" s="21" t="s">
        <v>33</v>
      </c>
      <c r="N3" s="21" t="s">
        <v>34</v>
      </c>
      <c r="O3" s="22" t="s">
        <v>36</v>
      </c>
      <c r="P3" s="22" t="s">
        <v>37</v>
      </c>
      <c r="Q3" s="22" t="s">
        <v>38</v>
      </c>
      <c r="R3" s="22" t="s">
        <v>39</v>
      </c>
      <c r="S3" s="23" t="s">
        <v>41</v>
      </c>
      <c r="T3" s="23" t="s">
        <v>42</v>
      </c>
      <c r="U3" s="23" t="s">
        <v>43</v>
      </c>
      <c r="V3" s="23" t="s">
        <v>44</v>
      </c>
    </row>
    <row r="4" spans="1:22">
      <c r="A4" s="26" t="s">
        <v>8</v>
      </c>
      <c r="B4" s="1" t="s">
        <v>9</v>
      </c>
      <c r="C4" s="5">
        <v>10740.239788181489</v>
      </c>
      <c r="D4" s="6">
        <v>0</v>
      </c>
      <c r="E4" s="7">
        <v>15.150562449697309</v>
      </c>
      <c r="F4" s="11">
        <v>1</v>
      </c>
      <c r="G4" s="19">
        <f>C4/SQRT(SUM($C$4^2+$C$5^2+$C$6^2+$C$7^2+$C$8^2+$C$9^2+$C$10^2+$C$11^2+$C$12))</f>
        <v>0.64549658247354769</v>
      </c>
      <c r="H4" s="19">
        <f>D4/SQRT(SUM($D$4^2+$D$5^2+$D$6^2+$D$7^2+$D$8^2+$D$9^2+$D$10^2+$D$11^2+$D$12^2))</f>
        <v>0</v>
      </c>
      <c r="I4" s="19">
        <f>E4/SQRT(SUM($E$4^2+$E$5^2+$E$6^2+$E$7^2+$E$8^2+$E$9^2+$E$10^2+$E$11^2+$E$12^2))</f>
        <v>0.6454965824735478</v>
      </c>
      <c r="J4" s="19">
        <f>F4/SQRT(SUM($F$4^2+$F$5^2+$F$6^2+$F$7^2+$F$8^2+$F$9^2+$F$10^2+$F$11^2+$F$12^2))</f>
        <v>0.51366549693751418</v>
      </c>
      <c r="K4" s="74">
        <f>$C$2*G4</f>
        <v>0.1936489747420643</v>
      </c>
      <c r="L4" s="74">
        <f>$D$2*H4</f>
        <v>0</v>
      </c>
      <c r="M4" s="74">
        <f>$E$2*I4</f>
        <v>3.2274829123677393E-2</v>
      </c>
      <c r="N4" s="74">
        <f>$F$2*J4</f>
        <v>0.25683274846875709</v>
      </c>
      <c r="O4" s="20">
        <f>MIN(K4:K12)</f>
        <v>6.4995037747020173E-2</v>
      </c>
      <c r="P4" s="20">
        <f>MIN(L4:L12)</f>
        <v>0</v>
      </c>
      <c r="Q4" s="20">
        <f>MIN(M4:M12)</f>
        <v>1.0832506291170031E-2</v>
      </c>
      <c r="R4" s="20">
        <f>MAX(N4:N12)</f>
        <v>0.25683274846875709</v>
      </c>
      <c r="S4" s="75">
        <f>MAX(K4:K12)</f>
        <v>0.1936489747420643</v>
      </c>
      <c r="T4" s="75">
        <f>MAX(L4:L12)</f>
        <v>0.14933465091005121</v>
      </c>
      <c r="U4" s="75">
        <f>MAX(M4:M12)</f>
        <v>3.2274829123677393E-2</v>
      </c>
      <c r="V4" s="75">
        <f>MIN(N4:N12)</f>
        <v>0.17978292392812995</v>
      </c>
    </row>
    <row r="5" spans="1:22">
      <c r="A5" s="26" t="s">
        <v>10</v>
      </c>
      <c r="B5" s="1" t="s">
        <v>9</v>
      </c>
      <c r="C5" s="5">
        <v>4727.4162304120719</v>
      </c>
      <c r="D5" s="6">
        <v>0</v>
      </c>
      <c r="E5" s="7">
        <v>6.6686606851538244</v>
      </c>
      <c r="F5" s="3">
        <v>0.7</v>
      </c>
      <c r="G5" s="19">
        <f>C5/SQRT(SUM($C$4^2+$C$5^2+$C$6^2+$C$7^2+$C$8^2+$C$9^2+$C$10^2+$C$11^2+$C$12))</f>
        <v>0.28412131207897839</v>
      </c>
      <c r="H5" s="19">
        <f>D5/SQRT(SUM($D$4^2+$D$5^2+$D$6^2+$D$7^2+$D$8^2+$D$9^2+$D$10^2+$D$11^2+$D$12^2))</f>
        <v>0</v>
      </c>
      <c r="I5" s="19">
        <f>E5/SQRT(SUM($E$4^2+$E$5^2+$E$6^2+$E$7^2+$E$8^2+$E$9^2+$E$10^2+$E$11^2+$E$12^2))</f>
        <v>0.28412131207897845</v>
      </c>
      <c r="J5" s="19">
        <f>F5/SQRT(SUM($F$4^2+$F$5^2+$F$6^2+$F$7^2+$F$8^2+$F$9^2+$F$10^2+$F$11^2+$F$12^2))</f>
        <v>0.35956584785625989</v>
      </c>
      <c r="K5" s="74">
        <f>$C$2*G5</f>
        <v>8.5236393623693521E-2</v>
      </c>
      <c r="L5" s="74">
        <f>$D$2*H5</f>
        <v>0</v>
      </c>
      <c r="M5" s="74">
        <f>$E$2*I5</f>
        <v>1.4206065603948922E-2</v>
      </c>
      <c r="N5" s="74">
        <f>$F$2*J5</f>
        <v>0.17978292392812995</v>
      </c>
      <c r="O5" s="20"/>
      <c r="P5" s="20"/>
      <c r="Q5" s="20"/>
      <c r="R5" s="20"/>
      <c r="S5" s="75"/>
      <c r="T5" s="75"/>
      <c r="U5" s="75"/>
      <c r="V5" s="75"/>
    </row>
    <row r="6" spans="1:22">
      <c r="A6" s="26" t="s">
        <v>11</v>
      </c>
      <c r="B6" s="1" t="s">
        <v>9</v>
      </c>
      <c r="C6" s="5">
        <v>9248.5851693717268</v>
      </c>
      <c r="D6" s="6">
        <v>7.2586517045618528</v>
      </c>
      <c r="E6" s="7">
        <v>13.046381639830752</v>
      </c>
      <c r="F6" s="3">
        <v>1</v>
      </c>
      <c r="G6" s="19">
        <f>C6/SQRT(SUM($C$4^2+$C$5^2+$C$6^2+$C$7^2+$C$8^2+$C$9^2+$C$10^2+$C$11^2+$C$12))</f>
        <v>0.55584700502816253</v>
      </c>
      <c r="H6" s="19">
        <f>D6/SQRT(SUM($D$4^2+$D$5^2+$D$6^2+$D$7^2+$D$8^2+$D$9^2+$D$10^2+$D$11^2+$D$12^2))</f>
        <v>7.9338162219750583E-2</v>
      </c>
      <c r="I6" s="19">
        <f>E6/SQRT(SUM($E$4^2+$E$5^2+$E$6^2+$E$7^2+$E$8^2+$E$9^2+$E$10^2+$E$11^2+$E$12^2))</f>
        <v>0.55584700502816253</v>
      </c>
      <c r="J6" s="19">
        <f>F6/SQRT(SUM($F$4^2+$F$5^2+$F$6^2+$F$7^2+$F$8^2+$F$9^2+$F$10^2+$F$11^2+$F$12^2))</f>
        <v>0.51366549693751418</v>
      </c>
      <c r="K6" s="74">
        <f>$C$2*G6</f>
        <v>0.16675410150844874</v>
      </c>
      <c r="L6" s="74">
        <f>$D$2*H6</f>
        <v>1.1900724332962588E-2</v>
      </c>
      <c r="M6" s="74">
        <f>$E$2*I6</f>
        <v>2.7792350251408127E-2</v>
      </c>
      <c r="N6" s="74">
        <f>$F$2*J6</f>
        <v>0.25683274846875709</v>
      </c>
      <c r="O6" s="20"/>
      <c r="P6" s="20"/>
      <c r="Q6" s="20"/>
      <c r="R6" s="20"/>
      <c r="S6" s="75"/>
      <c r="T6" s="75"/>
      <c r="U6" s="75"/>
      <c r="V6" s="75"/>
    </row>
    <row r="7" spans="1:22">
      <c r="A7" s="26" t="s">
        <v>12</v>
      </c>
      <c r="B7" s="1" t="s">
        <v>9</v>
      </c>
      <c r="C7" s="5">
        <v>3604.7817520062049</v>
      </c>
      <c r="D7" s="6">
        <v>4.6264498476093916</v>
      </c>
      <c r="E7" s="7">
        <v>5.0850327486539735</v>
      </c>
      <c r="F7" s="3">
        <v>0.7</v>
      </c>
      <c r="G7" s="19">
        <f>C7/SQRT(SUM($C$4^2+$C$5^2+$C$6^2+$C$7^2+$C$8^2+$C$9^2+$C$10^2+$C$11^2+$C$12))</f>
        <v>0.2166501258234006</v>
      </c>
      <c r="H7" s="19">
        <f>D7/SQRT(SUM($D$4^2+$D$5^2+$D$6^2+$D$7^2+$D$8^2+$D$9^2+$D$10^2+$D$11^2+$D$12^2))</f>
        <v>5.0567797361112048E-2</v>
      </c>
      <c r="I7" s="19">
        <f>E7/SQRT(SUM($E$4^2+$E$5^2+$E$6^2+$E$7^2+$E$8^2+$E$9^2+$E$10^2+$E$11^2+$E$12^2))</f>
        <v>0.21665012582340062</v>
      </c>
      <c r="J7" s="19">
        <f>F7/SQRT(SUM($F$4^2+$F$5^2+$F$6^2+$F$7^2+$F$8^2+$F$9^2+$F$10^2+$F$11^2+$F$12^2))</f>
        <v>0.35956584785625989</v>
      </c>
      <c r="K7" s="74">
        <f>$C$2*G7</f>
        <v>6.4995037747020173E-2</v>
      </c>
      <c r="L7" s="74">
        <f>$D$2*H7</f>
        <v>7.585169604166807E-3</v>
      </c>
      <c r="M7" s="74">
        <f>$E$2*I7</f>
        <v>1.0832506291170031E-2</v>
      </c>
      <c r="N7" s="74">
        <f>$F$2*J7</f>
        <v>0.17978292392812995</v>
      </c>
      <c r="O7" s="20"/>
      <c r="P7" s="20"/>
      <c r="Q7" s="20"/>
      <c r="R7" s="20"/>
      <c r="S7" s="75"/>
      <c r="T7" s="75"/>
      <c r="U7" s="75"/>
      <c r="V7" s="75"/>
    </row>
    <row r="8" spans="1:22">
      <c r="A8" s="26" t="s">
        <v>13</v>
      </c>
      <c r="B8" s="1" t="s">
        <v>9</v>
      </c>
      <c r="C8" s="5">
        <v>6373.0022959333492</v>
      </c>
      <c r="D8" s="6">
        <v>91.084222107054501</v>
      </c>
      <c r="E8" s="7">
        <v>8.9899826429248577</v>
      </c>
      <c r="F8" s="3">
        <v>0.9</v>
      </c>
      <c r="G8" s="19">
        <f>C8/SQRT(SUM($C$4^2+$C$5^2+$C$6^2+$C$7^2+$C$8^2+$C$9^2+$C$10^2+$C$11^2+$C$12))</f>
        <v>0.38302228658319182</v>
      </c>
      <c r="H8" s="19">
        <f>D8/SQRT(SUM($D$4^2+$D$5^2+$D$6^2+$D$7^2+$D$8^2+$D$9^2+$D$10^2+$D$11^2+$D$12^2))</f>
        <v>0.99556433940034139</v>
      </c>
      <c r="I8" s="19">
        <f>E8/SQRT(SUM($E$4^2+$E$5^2+$E$6^2+$E$7^2+$E$8^2+$E$9^2+$E$10^2+$E$11^2+$E$12^2))</f>
        <v>0.38302228658319187</v>
      </c>
      <c r="J8" s="19">
        <f>F8/SQRT(SUM($F$4^2+$F$5^2+$F$6^2+$F$7^2+$F$8^2+$F$9^2+$F$10^2+$F$11^2+$F$12^2))</f>
        <v>0.46229894724376275</v>
      </c>
      <c r="K8" s="74">
        <f>$C$2*G8</f>
        <v>0.11490668597495754</v>
      </c>
      <c r="L8" s="74">
        <f>$D$2*H8</f>
        <v>0.14933465091005121</v>
      </c>
      <c r="M8" s="74">
        <f>$E$2*I8</f>
        <v>1.9151114329159596E-2</v>
      </c>
      <c r="N8" s="74">
        <f>$F$2*J8</f>
        <v>0.23114947362188137</v>
      </c>
      <c r="O8" s="20"/>
      <c r="P8" s="20"/>
      <c r="Q8" s="20"/>
      <c r="R8" s="20"/>
      <c r="S8" s="75"/>
      <c r="T8" s="75"/>
      <c r="U8" s="75"/>
      <c r="V8" s="75"/>
    </row>
    <row r="9" spans="1:22">
      <c r="A9" s="26"/>
      <c r="B9" s="1"/>
      <c r="C9" s="5"/>
      <c r="D9" s="6"/>
      <c r="E9" s="7"/>
      <c r="F9" s="6"/>
      <c r="G9" s="19"/>
      <c r="H9" s="19"/>
      <c r="I9" s="19"/>
      <c r="J9" s="19"/>
      <c r="K9" s="74"/>
      <c r="L9" s="74"/>
      <c r="M9" s="74"/>
      <c r="N9" s="74"/>
      <c r="O9" s="20"/>
      <c r="P9" s="20"/>
      <c r="Q9" s="20"/>
      <c r="R9" s="20"/>
      <c r="S9" s="75"/>
      <c r="T9" s="75"/>
      <c r="U9" s="75"/>
      <c r="V9" s="75"/>
    </row>
    <row r="10" spans="1:22">
      <c r="A10" s="26"/>
      <c r="B10" s="1"/>
      <c r="C10" s="5"/>
      <c r="D10" s="6"/>
      <c r="E10" s="7"/>
      <c r="F10" s="6"/>
      <c r="G10" s="19"/>
      <c r="H10" s="19"/>
      <c r="I10" s="19"/>
      <c r="J10" s="19"/>
      <c r="K10" s="74"/>
      <c r="L10" s="74"/>
      <c r="M10" s="74"/>
      <c r="N10" s="74"/>
      <c r="O10" s="20"/>
      <c r="P10" s="20"/>
      <c r="Q10" s="20"/>
      <c r="R10" s="20"/>
      <c r="S10" s="75"/>
      <c r="T10" s="75"/>
      <c r="U10" s="75"/>
      <c r="V10" s="75"/>
    </row>
    <row r="11" spans="1:22">
      <c r="A11" s="26"/>
      <c r="B11" s="1"/>
      <c r="C11" s="5"/>
      <c r="D11" s="7"/>
      <c r="E11" s="7"/>
      <c r="F11" s="6"/>
      <c r="G11" s="19"/>
      <c r="H11" s="19"/>
      <c r="I11" s="19"/>
      <c r="J11" s="19"/>
      <c r="K11" s="74"/>
      <c r="L11" s="74"/>
      <c r="M11" s="74"/>
      <c r="N11" s="74"/>
      <c r="O11" s="20"/>
      <c r="P11" s="20"/>
      <c r="Q11" s="20"/>
      <c r="R11" s="20"/>
      <c r="S11" s="75"/>
      <c r="T11" s="75"/>
      <c r="U11" s="75"/>
      <c r="V11" s="75"/>
    </row>
    <row r="12" spans="1:22" ht="16" thickBot="1">
      <c r="A12" s="27"/>
      <c r="B12" s="1"/>
      <c r="C12" s="8"/>
      <c r="D12" s="9"/>
      <c r="E12" s="10"/>
      <c r="F12" s="6"/>
      <c r="G12" s="19"/>
      <c r="H12" s="19"/>
      <c r="I12" s="19"/>
      <c r="J12" s="19"/>
      <c r="K12" s="74"/>
      <c r="L12" s="74"/>
      <c r="M12" s="74"/>
      <c r="N12" s="74"/>
      <c r="O12" s="20"/>
      <c r="P12" s="20"/>
      <c r="Q12" s="20"/>
      <c r="R12" s="20"/>
      <c r="S12" s="75"/>
      <c r="T12" s="75"/>
      <c r="U12" s="75"/>
      <c r="V12" s="75"/>
    </row>
    <row r="13" spans="1:22">
      <c r="A13" s="28"/>
    </row>
    <row r="14" spans="1:22">
      <c r="A14" s="28"/>
    </row>
    <row r="15" spans="1:22">
      <c r="A15" s="28"/>
      <c r="H15" s="24"/>
    </row>
    <row r="16" spans="1:22">
      <c r="A16" s="28"/>
      <c r="H16" s="24"/>
    </row>
    <row r="17" spans="1:8" ht="34">
      <c r="A17" s="29" t="s">
        <v>1</v>
      </c>
      <c r="B17" s="25" t="s">
        <v>59</v>
      </c>
      <c r="C17" s="25" t="s">
        <v>60</v>
      </c>
      <c r="D17" s="11" t="s">
        <v>61</v>
      </c>
      <c r="E17" s="13" t="s">
        <v>51</v>
      </c>
      <c r="F17" s="11" t="s">
        <v>52</v>
      </c>
      <c r="H17" s="24"/>
    </row>
    <row r="18" spans="1:8">
      <c r="A18" s="29" t="s">
        <v>8</v>
      </c>
      <c r="B18" s="12">
        <f>SQRT(SUM((K4-$O$4)^2+(L4-$P$4)^2+(M4-$Q$4)^2+(N4-$R$4)^2))</f>
        <v>0.13042855788813373</v>
      </c>
      <c r="C18" s="12">
        <f>SQRT(SUM((K4-$S$4)^2+(L4-$T$4)^2+(M4-$U$4)^2+(N4-$V$4)^2))</f>
        <v>0.16804021371138603</v>
      </c>
      <c r="D18" s="11">
        <f>B18+C18</f>
        <v>0.29846877159951979</v>
      </c>
      <c r="E18" s="11">
        <f>C18/D18</f>
        <v>0.56300769025464237</v>
      </c>
      <c r="F18" s="11">
        <f>_xlfn.RANK.EQ(E18,$E$18:$E$26,0)</f>
        <v>4</v>
      </c>
      <c r="H18" s="24"/>
    </row>
    <row r="19" spans="1:8">
      <c r="A19" s="29" t="s">
        <v>10</v>
      </c>
      <c r="B19" s="12">
        <f>SQRT(SUM((K5-$O$4)^2+(L5-$P$4)^2+(M5-$Q$4)^2+(N5-$R$4)^2))</f>
        <v>7.9735618464425326E-2</v>
      </c>
      <c r="C19" s="12">
        <f>SQRT(SUM((K5-$S$4)^2+(L5-$T$4)^2+(M5-$U$4)^2+(N5-$V$4)^2))</f>
        <v>0.18542007960926468</v>
      </c>
      <c r="D19" s="11">
        <f>B19+C19</f>
        <v>0.26515569807368999</v>
      </c>
      <c r="E19" s="11">
        <f>C19/D19</f>
        <v>0.69928755427965261</v>
      </c>
      <c r="F19" s="11">
        <f>_xlfn.RANK.EQ(E19,$E$18:$E$26,0)</f>
        <v>2</v>
      </c>
      <c r="H19" s="24"/>
    </row>
    <row r="20" spans="1:8">
      <c r="A20" s="29" t="s">
        <v>11</v>
      </c>
      <c r="B20" s="12">
        <f>SQRT(SUM((K6-$O$4)^2+(L6-$P$4)^2+(M6-$Q$4)^2+(N6-$R$4)^2))</f>
        <v>0.10384686131225766</v>
      </c>
      <c r="C20" s="12">
        <f>SQRT(SUM((K6-$S$4)^2+(L6-$T$4)^2+(M6-$U$4)^2+(N6-$V$4)^2))</f>
        <v>0.15990055177900611</v>
      </c>
      <c r="D20" s="11">
        <f>B20+C20</f>
        <v>0.26374741309126376</v>
      </c>
      <c r="E20" s="11">
        <f>C20/D20</f>
        <v>0.60626396257269144</v>
      </c>
      <c r="F20" s="11">
        <f>_xlfn.RANK.EQ(E20,$E$18:$E$26,0)</f>
        <v>3</v>
      </c>
      <c r="H20" s="24"/>
    </row>
    <row r="21" spans="1:8">
      <c r="A21" s="29" t="s">
        <v>12</v>
      </c>
      <c r="B21" s="12">
        <f>SQRT(SUM((K7-$O$4)^2+(L7-$P$4)^2+(M7-$Q$4)^2+(N7-$R$4)^2))</f>
        <v>7.7422285290899312E-2</v>
      </c>
      <c r="C21" s="12">
        <f>SQRT(SUM((K7-$S$4)^2+(L7-$T$4)^2+(M7-$U$4)^2+(N7-$V$4)^2))</f>
        <v>0.19262534662724304</v>
      </c>
      <c r="D21" s="11">
        <f>B21+C21</f>
        <v>0.27004763191814235</v>
      </c>
      <c r="E21" s="11">
        <f>C21/D21</f>
        <v>0.71330137301715801</v>
      </c>
      <c r="F21" s="11">
        <f>_xlfn.RANK.EQ(E21,$E$18:$E$26,0)</f>
        <v>1</v>
      </c>
      <c r="H21" s="24"/>
    </row>
    <row r="22" spans="1:8">
      <c r="A22" s="30" t="s">
        <v>13</v>
      </c>
      <c r="B22" s="31">
        <f>SQRT(SUM((K8-$O$4)^2+(L8-$P$4)^2+(M8-$Q$4)^2+(N8-$R$4)^2))</f>
        <v>0.15975243484155754</v>
      </c>
      <c r="C22" s="31">
        <f>SQRT(SUM((K8-$S$4)^2+(L8-$T$4)^2+(M8-$U$4)^2+(N8-$V$4)^2))</f>
        <v>9.4926826333396969E-2</v>
      </c>
      <c r="D22" s="11">
        <f>B22+C22</f>
        <v>0.25467926117495454</v>
      </c>
      <c r="E22" s="11">
        <f>C22/D22</f>
        <v>0.37273088470358806</v>
      </c>
      <c r="F22" s="11">
        <f>_xlfn.RANK.EQ(E22,$E$18:$E$26,0)</f>
        <v>5</v>
      </c>
      <c r="H22" s="24"/>
    </row>
    <row r="23" spans="1:8">
      <c r="A23" s="28"/>
      <c r="H23" s="24"/>
    </row>
    <row r="24" spans="1:8">
      <c r="A24" s="28"/>
      <c r="H24" s="24"/>
    </row>
    <row r="25" spans="1:8">
      <c r="A25" s="28"/>
    </row>
    <row r="26" spans="1:8">
      <c r="A26" s="28"/>
    </row>
  </sheetData>
  <mergeCells count="5">
    <mergeCell ref="C1:F1"/>
    <mergeCell ref="G1:J1"/>
    <mergeCell ref="K1:N1"/>
    <mergeCell ref="O1:R1"/>
    <mergeCell ref="S1:V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7616E-2200-465B-8C40-411486BE03C8}">
  <sheetPr codeName="ShUser">
    <pageSetUpPr fitToPage="1"/>
  </sheetPr>
  <dimension ref="A1:O125"/>
  <sheetViews>
    <sheetView tabSelected="1" topLeftCell="C1" zoomScale="80" zoomScaleNormal="80" workbookViewId="0">
      <selection activeCell="E8" sqref="E8"/>
    </sheetView>
  </sheetViews>
  <sheetFormatPr baseColWidth="10" defaultColWidth="8.83203125" defaultRowHeight="15"/>
  <cols>
    <col min="1" max="1" width="8" bestFit="1" customWidth="1"/>
    <col min="2" max="2" width="8.83203125" bestFit="1" customWidth="1"/>
    <col min="3" max="3" width="34.1640625" bestFit="1" customWidth="1"/>
    <col min="4" max="4" width="9" bestFit="1" customWidth="1"/>
    <col min="5" max="5" width="51.5" bestFit="1" customWidth="1"/>
    <col min="6" max="6" width="34.1640625" bestFit="1" customWidth="1"/>
    <col min="7" max="7" width="32.83203125" bestFit="1" customWidth="1"/>
    <col min="8" max="8" width="26" bestFit="1" customWidth="1"/>
    <col min="9" max="9" width="32.83203125" bestFit="1" customWidth="1"/>
    <col min="10" max="10" width="5.33203125" bestFit="1" customWidth="1"/>
    <col min="11" max="11" width="22.83203125" bestFit="1" customWidth="1"/>
    <col min="12" max="12" width="23.33203125" bestFit="1" customWidth="1"/>
    <col min="13" max="13" width="53.33203125" bestFit="1" customWidth="1"/>
    <col min="15" max="15" width="123.33203125" bestFit="1" customWidth="1"/>
  </cols>
  <sheetData>
    <row r="1" spans="1:15" s="42" customFormat="1" ht="16">
      <c r="A1"/>
      <c r="B1"/>
      <c r="C1"/>
      <c r="D1"/>
      <c r="E1"/>
      <c r="F1"/>
      <c r="G1"/>
      <c r="H1"/>
      <c r="I1"/>
      <c r="J1"/>
      <c r="K1"/>
      <c r="L1"/>
    </row>
    <row r="2" spans="1:15" ht="16" customHeight="1" thickBot="1">
      <c r="M2" s="155"/>
    </row>
    <row r="3" spans="1:15" ht="15.75" customHeight="1" thickTop="1" thickBot="1">
      <c r="M3" s="109" t="s">
        <v>131</v>
      </c>
    </row>
    <row r="4" spans="1:15" ht="15.75" customHeight="1" thickTop="1">
      <c r="M4" s="146">
        <v>0.5</v>
      </c>
    </row>
    <row r="5" spans="1:15" ht="15.75" customHeight="1">
      <c r="M5" s="147">
        <v>1</v>
      </c>
    </row>
    <row r="6" spans="1:15" ht="15.75" customHeight="1">
      <c r="M6" s="147">
        <v>1</v>
      </c>
    </row>
    <row r="7" spans="1:15" ht="15.75" customHeight="1">
      <c r="M7" s="147">
        <v>1</v>
      </c>
    </row>
    <row r="8" spans="1:15" ht="15.75" customHeight="1">
      <c r="M8" s="147">
        <v>1</v>
      </c>
    </row>
    <row r="9" spans="1:15" ht="15.75" customHeight="1">
      <c r="M9" s="147">
        <v>1</v>
      </c>
    </row>
    <row r="10" spans="1:15" ht="15.75" customHeight="1">
      <c r="M10" s="147">
        <v>1</v>
      </c>
    </row>
    <row r="11" spans="1:15" ht="15.75" customHeight="1">
      <c r="M11" s="147">
        <v>1</v>
      </c>
    </row>
    <row r="12" spans="1:15" ht="15.75" customHeight="1" thickBot="1">
      <c r="M12" s="148">
        <v>1</v>
      </c>
    </row>
    <row r="13" spans="1:15" ht="17" thickTop="1">
      <c r="M13" s="120"/>
      <c r="O13" s="120"/>
    </row>
    <row r="14" spans="1:15" ht="16">
      <c r="M14" s="120"/>
    </row>
    <row r="15" spans="1:15" ht="16">
      <c r="E15" s="120"/>
      <c r="F15" s="120"/>
      <c r="G15" s="120"/>
      <c r="H15" s="120"/>
      <c r="I15" s="120"/>
      <c r="J15" s="120"/>
      <c r="K15" s="120"/>
      <c r="L15" s="120"/>
      <c r="M15" s="120"/>
    </row>
    <row r="16" spans="1:15" ht="16">
      <c r="E16" s="120"/>
      <c r="F16" s="120"/>
      <c r="G16" s="120"/>
      <c r="H16" s="120"/>
      <c r="I16" s="120"/>
      <c r="J16" s="120"/>
      <c r="K16" s="120"/>
      <c r="L16" s="120"/>
      <c r="M16" s="120"/>
    </row>
    <row r="125" spans="6:6">
      <c r="F125" t="e">
        <f>_xlfn.RANK.EQ(E125,$E$25:$E$33,0)</f>
        <v>#N/A</v>
      </c>
    </row>
  </sheetData>
  <pageMargins left="0.7" right="0.7" top="0.75" bottom="0.75" header="0.3" footer="0.3"/>
  <pageSetup scale="2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Button 1">
              <controlPr defaultSize="0" autoFill="0" autoPict="0" macro="[0]!Value_Update">
                <anchor moveWithCells="1" sizeWithCells="1">
                  <from>
                    <xdr:col>1</xdr:col>
                    <xdr:colOff>304800</xdr:colOff>
                    <xdr:row>6</xdr:row>
                    <xdr:rowOff>38100</xdr:rowOff>
                  </from>
                  <to>
                    <xdr:col>2</xdr:col>
                    <xdr:colOff>1612900</xdr:colOff>
                    <xdr:row>9</xdr:row>
                    <xdr:rowOff>177800</xdr:rowOff>
                  </to>
                </anchor>
              </controlPr>
            </control>
          </mc:Choice>
        </mc:AlternateContent>
        <mc:AlternateContent xmlns:mc="http://schemas.openxmlformats.org/markup-compatibility/2006">
          <mc:Choice Requires="x14">
            <control shapeId="14340" r:id="rId5" name="Button 4">
              <controlPr defaultSize="0" autoFill="0" autoPict="0" macro="[0]!Show_Results">
                <anchor moveWithCells="1" sizeWithCells="1">
                  <from>
                    <xdr:col>1</xdr:col>
                    <xdr:colOff>279400</xdr:colOff>
                    <xdr:row>10</xdr:row>
                    <xdr:rowOff>139700</xdr:rowOff>
                  </from>
                  <to>
                    <xdr:col>2</xdr:col>
                    <xdr:colOff>1612900</xdr:colOff>
                    <xdr:row>14</xdr:row>
                    <xdr:rowOff>76200</xdr:rowOff>
                  </to>
                </anchor>
              </controlPr>
            </control>
          </mc:Choice>
        </mc:AlternateContent>
        <mc:AlternateContent xmlns:mc="http://schemas.openxmlformats.org/markup-compatibility/2006">
          <mc:Choice Requires="x14">
            <control shapeId="14342" r:id="rId6" name="Button 6">
              <controlPr defaultSize="0" autoFill="0" autoPict="0" macro="[0]!PDFActiveSheet">
                <anchor moveWithCells="1" sizeWithCells="1">
                  <from>
                    <xdr:col>1</xdr:col>
                    <xdr:colOff>254000</xdr:colOff>
                    <xdr:row>15</xdr:row>
                    <xdr:rowOff>0</xdr:rowOff>
                  </from>
                  <to>
                    <xdr:col>2</xdr:col>
                    <xdr:colOff>1612900</xdr:colOff>
                    <xdr:row>18</xdr:row>
                    <xdr:rowOff>177800</xdr:rowOff>
                  </to>
                </anchor>
              </controlPr>
            </control>
          </mc:Choice>
        </mc:AlternateContent>
        <mc:AlternateContent xmlns:mc="http://schemas.openxmlformats.org/markup-compatibility/2006">
          <mc:Choice Requires="x14">
            <control shapeId="14343" r:id="rId7" name="Button 7">
              <controlPr defaultSize="0" autoFill="0" autoPict="0" macro="[0]!Show_Inpt_Form">
                <anchor moveWithCells="1" sizeWithCells="1">
                  <from>
                    <xdr:col>1</xdr:col>
                    <xdr:colOff>292100</xdr:colOff>
                    <xdr:row>1</xdr:row>
                    <xdr:rowOff>165100</xdr:rowOff>
                  </from>
                  <to>
                    <xdr:col>2</xdr:col>
                    <xdr:colOff>1651000</xdr:colOff>
                    <xdr:row>5</xdr:row>
                    <xdr:rowOff>101600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D4E53-1EF0-4F9F-9645-8B97A635B933}">
  <sheetPr codeName="Sheet7"/>
  <dimension ref="B28:D36"/>
  <sheetViews>
    <sheetView zoomScale="65" zoomScaleNormal="65" workbookViewId="0">
      <selection activeCell="AP22" sqref="AP22"/>
    </sheetView>
  </sheetViews>
  <sheetFormatPr baseColWidth="10" defaultColWidth="8.83203125" defaultRowHeight="15"/>
  <cols>
    <col min="4" max="4" width="14.6640625" customWidth="1"/>
  </cols>
  <sheetData>
    <row r="28" spans="2:4">
      <c r="B28" s="28"/>
      <c r="C28" s="11"/>
      <c r="D28" s="72"/>
    </row>
    <row r="29" spans="2:4">
      <c r="B29" s="28"/>
      <c r="C29" s="11"/>
      <c r="D29" s="72"/>
    </row>
    <row r="30" spans="2:4">
      <c r="B30" s="28"/>
      <c r="C30" s="11"/>
      <c r="D30" s="72"/>
    </row>
    <row r="31" spans="2:4">
      <c r="B31" s="28"/>
      <c r="C31" s="11"/>
      <c r="D31" s="72"/>
    </row>
    <row r="32" spans="2:4">
      <c r="B32" s="28"/>
      <c r="C32" s="11"/>
      <c r="D32" s="72"/>
    </row>
    <row r="33" spans="2:4">
      <c r="B33" s="28"/>
      <c r="C33" s="11"/>
      <c r="D33" s="72"/>
    </row>
    <row r="34" spans="2:4">
      <c r="B34" s="28"/>
      <c r="C34" s="11"/>
      <c r="D34" s="72"/>
    </row>
    <row r="35" spans="2:4">
      <c r="B35" s="28"/>
      <c r="C35" s="11"/>
      <c r="D35" s="72"/>
    </row>
    <row r="36" spans="2:4">
      <c r="B36" s="28"/>
      <c r="C36" s="11"/>
      <c r="D36" s="7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E296A-09FC-4551-B17C-9DD59D3A23E9}">
  <sheetPr codeName="Sheet6"/>
  <dimension ref="A1:XFD1048576"/>
  <sheetViews>
    <sheetView topLeftCell="B1048563" zoomScale="40" zoomScaleNormal="40" workbookViewId="0">
      <selection activeCell="B2" sqref="B2:I1048576"/>
    </sheetView>
  </sheetViews>
  <sheetFormatPr baseColWidth="10" defaultColWidth="0" defaultRowHeight="15" zeroHeight="1"/>
  <cols>
    <col min="1" max="1" width="5.6640625" hidden="1"/>
    <col min="2" max="9" width="27.1640625" style="183" customWidth="1"/>
    <col min="10" max="16375" width="15.6640625" hidden="1"/>
    <col min="16376" max="16376" width="2.5" hidden="1" customWidth="1"/>
    <col min="16377" max="16377" width="15.6640625" style="185" customWidth="1"/>
    <col min="16378" max="16379" width="15.6640625" style="186" customWidth="1"/>
    <col min="16380" max="16383" width="15.6640625" style="187" customWidth="1"/>
    <col min="16384" max="16384" width="23.33203125" style="188" customWidth="1"/>
  </cols>
  <sheetData>
    <row r="1" spans="1:16384" s="134" customFormat="1" ht="46" customHeight="1">
      <c r="A1"/>
      <c r="B1" s="189" t="s">
        <v>144</v>
      </c>
      <c r="C1" s="189"/>
      <c r="D1" s="189"/>
      <c r="E1" s="189"/>
      <c r="F1" s="189"/>
      <c r="G1" s="189"/>
      <c r="H1" s="189"/>
      <c r="I1" s="189"/>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s="190" t="s">
        <v>145</v>
      </c>
      <c r="XEX1" s="191"/>
      <c r="XEY1" s="191"/>
      <c r="XEZ1" s="191"/>
      <c r="XFA1" s="191"/>
      <c r="XFB1" s="191"/>
      <c r="XFC1" s="191"/>
      <c r="XFD1" s="192"/>
    </row>
    <row r="2" spans="1:16384">
      <c r="XEW2" s="182"/>
      <c r="XEX2" s="183"/>
      <c r="XEY2" s="183"/>
      <c r="XEZ2" s="183"/>
      <c r="XFA2" s="183"/>
      <c r="XFB2" s="183"/>
      <c r="XFC2" s="183"/>
      <c r="XFD2" s="184"/>
    </row>
    <row r="3" spans="1:16384">
      <c r="XEW3" s="182"/>
      <c r="XEX3" s="183"/>
      <c r="XEY3" s="183"/>
      <c r="XEZ3" s="183"/>
      <c r="XFA3" s="183"/>
      <c r="XFB3" s="183"/>
      <c r="XFC3" s="183"/>
      <c r="XFD3" s="184"/>
    </row>
    <row r="4" spans="1:16384" ht="18.5" customHeight="1">
      <c r="XEW4" s="182"/>
      <c r="XEX4" s="183"/>
      <c r="XEY4" s="183"/>
      <c r="XEZ4" s="183"/>
      <c r="XFA4" s="183"/>
      <c r="XFB4" s="183"/>
      <c r="XFC4" s="183"/>
      <c r="XFD4" s="184"/>
    </row>
    <row r="5" spans="1:16384">
      <c r="XEW5" s="182"/>
      <c r="XEX5" s="183"/>
      <c r="XEY5" s="183"/>
      <c r="XEZ5" s="183"/>
      <c r="XFA5" s="183"/>
      <c r="XFB5" s="183"/>
      <c r="XFC5" s="183"/>
      <c r="XFD5" s="184"/>
    </row>
    <row r="6" spans="1:16384">
      <c r="XEW6" s="182"/>
      <c r="XEX6" s="183"/>
      <c r="XEY6" s="183"/>
      <c r="XEZ6" s="183"/>
      <c r="XFA6" s="183"/>
      <c r="XFB6" s="183"/>
      <c r="XFC6" s="183"/>
      <c r="XFD6" s="184"/>
    </row>
    <row r="7" spans="1:16384">
      <c r="XEW7" s="182"/>
      <c r="XEX7" s="183"/>
      <c r="XEY7" s="183"/>
      <c r="XEZ7" s="183"/>
      <c r="XFA7" s="183"/>
      <c r="XFB7" s="183"/>
      <c r="XFC7" s="183"/>
      <c r="XFD7" s="184"/>
    </row>
    <row r="8" spans="1:16384">
      <c r="XEW8" s="182"/>
      <c r="XEX8" s="183"/>
      <c r="XEY8" s="183"/>
      <c r="XEZ8" s="183"/>
      <c r="XFA8" s="183"/>
      <c r="XFB8" s="183"/>
      <c r="XFC8" s="183"/>
      <c r="XFD8" s="184"/>
    </row>
    <row r="9" spans="1:16384">
      <c r="XEW9" s="182"/>
      <c r="XEX9" s="183"/>
      <c r="XEY9" s="183"/>
      <c r="XEZ9" s="183"/>
      <c r="XFA9" s="183"/>
      <c r="XFB9" s="183"/>
      <c r="XFC9" s="183"/>
      <c r="XFD9" s="184"/>
    </row>
    <row r="10" spans="1:16384">
      <c r="XEW10" s="182"/>
      <c r="XEX10" s="183"/>
      <c r="XEY10" s="183"/>
      <c r="XEZ10" s="183"/>
      <c r="XFA10" s="183"/>
      <c r="XFB10" s="183"/>
      <c r="XFC10" s="183"/>
      <c r="XFD10" s="184"/>
    </row>
    <row r="11" spans="1:16384">
      <c r="XEW11" s="182"/>
      <c r="XEX11" s="183"/>
      <c r="XEY11" s="183"/>
      <c r="XEZ11" s="183"/>
      <c r="XFA11" s="183"/>
      <c r="XFB11" s="183"/>
      <c r="XFC11" s="183"/>
      <c r="XFD11" s="184"/>
    </row>
    <row r="12" spans="1:16384" ht="18.5" customHeight="1">
      <c r="XEW12" s="182"/>
      <c r="XEX12" s="183"/>
      <c r="XEY12" s="183"/>
      <c r="XEZ12" s="183"/>
      <c r="XFA12" s="183"/>
      <c r="XFB12" s="183"/>
      <c r="XFC12" s="183"/>
      <c r="XFD12" s="184"/>
    </row>
    <row r="13" spans="1:16384">
      <c r="XEW13" s="182"/>
      <c r="XEX13" s="183"/>
      <c r="XEY13" s="183"/>
      <c r="XEZ13" s="183"/>
      <c r="XFA13" s="183"/>
      <c r="XFB13" s="183"/>
      <c r="XFC13" s="183"/>
      <c r="XFD13" s="184"/>
    </row>
    <row r="14" spans="1:16384">
      <c r="XEW14" s="182"/>
      <c r="XEX14" s="183"/>
      <c r="XEY14" s="183"/>
      <c r="XEZ14" s="183"/>
      <c r="XFA14" s="183"/>
      <c r="XFB14" s="183"/>
      <c r="XFC14" s="183"/>
      <c r="XFD14" s="184"/>
    </row>
    <row r="15" spans="1:16384">
      <c r="XEW15" s="182"/>
      <c r="XEX15" s="183"/>
      <c r="XEY15" s="183"/>
      <c r="XEZ15" s="183"/>
      <c r="XFA15" s="183"/>
      <c r="XFB15" s="183"/>
      <c r="XFC15" s="183"/>
      <c r="XFD15" s="184"/>
    </row>
    <row r="16" spans="1:16384">
      <c r="XEW16" s="182"/>
      <c r="XEX16" s="183"/>
      <c r="XEY16" s="183"/>
      <c r="XEZ16" s="183"/>
      <c r="XFA16" s="183"/>
      <c r="XFB16" s="183"/>
      <c r="XFC16" s="183"/>
      <c r="XFD16" s="184"/>
    </row>
    <row r="17" spans="16377:16384">
      <c r="XEW17" s="182"/>
      <c r="XEX17" s="183"/>
      <c r="XEY17" s="183"/>
      <c r="XEZ17" s="183"/>
      <c r="XFA17" s="183"/>
      <c r="XFB17" s="183"/>
      <c r="XFC17" s="183"/>
      <c r="XFD17" s="184"/>
    </row>
    <row r="18" spans="16377:16384">
      <c r="XEW18" s="182"/>
      <c r="XEX18" s="183"/>
      <c r="XEY18" s="183"/>
      <c r="XEZ18" s="183"/>
      <c r="XFA18" s="183"/>
      <c r="XFB18" s="183"/>
      <c r="XFC18" s="183"/>
      <c r="XFD18" s="184"/>
    </row>
    <row r="19" spans="16377:16384">
      <c r="XEW19" s="182"/>
      <c r="XEX19" s="183"/>
      <c r="XEY19" s="183"/>
      <c r="XEZ19" s="183"/>
      <c r="XFA19" s="183"/>
      <c r="XFB19" s="183"/>
      <c r="XFC19" s="183"/>
      <c r="XFD19" s="184"/>
    </row>
    <row r="20" spans="16377:16384">
      <c r="XEW20" s="182"/>
      <c r="XEX20" s="183"/>
      <c r="XEY20" s="183"/>
      <c r="XEZ20" s="183"/>
      <c r="XFA20" s="183"/>
      <c r="XFB20" s="183"/>
      <c r="XFC20" s="183"/>
      <c r="XFD20" s="184"/>
    </row>
    <row r="21" spans="16377:16384">
      <c r="XEW21" s="182"/>
      <c r="XEX21" s="183"/>
      <c r="XEY21" s="183"/>
      <c r="XEZ21" s="183"/>
      <c r="XFA21" s="183"/>
      <c r="XFB21" s="183"/>
      <c r="XFC21" s="183"/>
      <c r="XFD21" s="184"/>
    </row>
    <row r="22" spans="16377:16384">
      <c r="XEW22" s="182"/>
      <c r="XEX22" s="183"/>
      <c r="XEY22" s="183"/>
      <c r="XEZ22" s="183"/>
      <c r="XFA22" s="183"/>
      <c r="XFB22" s="183"/>
      <c r="XFC22" s="183"/>
      <c r="XFD22" s="184"/>
    </row>
    <row r="23" spans="16377:16384">
      <c r="XEW23" s="182"/>
      <c r="XEX23" s="183"/>
      <c r="XEY23" s="183"/>
      <c r="XEZ23" s="183"/>
      <c r="XFA23" s="183"/>
      <c r="XFB23" s="183"/>
      <c r="XFC23" s="183"/>
      <c r="XFD23" s="184"/>
    </row>
    <row r="24" spans="16377:16384">
      <c r="XEW24" s="182"/>
      <c r="XEX24" s="183"/>
      <c r="XEY24" s="183"/>
      <c r="XEZ24" s="183"/>
      <c r="XFA24" s="183"/>
      <c r="XFB24" s="183"/>
      <c r="XFC24" s="183"/>
      <c r="XFD24" s="184"/>
    </row>
    <row r="25" spans="16377:16384">
      <c r="XEW25" s="182"/>
      <c r="XEX25" s="183"/>
      <c r="XEY25" s="183"/>
      <c r="XEZ25" s="183"/>
      <c r="XFA25" s="183"/>
      <c r="XFB25" s="183"/>
      <c r="XFC25" s="183"/>
      <c r="XFD25" s="184"/>
    </row>
    <row r="26" spans="16377:16384">
      <c r="XEW26" s="182"/>
      <c r="XEX26" s="183"/>
      <c r="XEY26" s="183"/>
      <c r="XEZ26" s="183"/>
      <c r="XFA26" s="183"/>
      <c r="XFB26" s="183"/>
      <c r="XFC26" s="183"/>
      <c r="XFD26" s="184"/>
    </row>
    <row r="27" spans="16377:16384">
      <c r="XEW27" s="182"/>
      <c r="XEX27" s="183"/>
      <c r="XEY27" s="183"/>
      <c r="XEZ27" s="183"/>
      <c r="XFA27" s="183"/>
      <c r="XFB27" s="183"/>
      <c r="XFC27" s="183"/>
      <c r="XFD27" s="184"/>
    </row>
    <row r="28" spans="16377:16384" ht="14.5" hidden="1" customHeight="1">
      <c r="XEW28" s="182"/>
      <c r="XEX28" s="183"/>
      <c r="XEY28" s="183"/>
      <c r="XEZ28" s="183"/>
      <c r="XFA28" s="183"/>
      <c r="XFB28" s="183"/>
      <c r="XFC28" s="183"/>
      <c r="XFD28" s="184"/>
    </row>
    <row r="29" spans="16377:16384" ht="14.5" hidden="1" customHeight="1">
      <c r="XEW29" s="182"/>
      <c r="XEX29" s="183"/>
      <c r="XEY29" s="183"/>
      <c r="XEZ29" s="183"/>
      <c r="XFA29" s="183"/>
      <c r="XFB29" s="183"/>
      <c r="XFC29" s="183"/>
      <c r="XFD29" s="184"/>
    </row>
    <row r="30" spans="16377:16384" ht="15" hidden="1" customHeight="1">
      <c r="XEW30" s="182"/>
      <c r="XEX30" s="183"/>
      <c r="XEY30" s="183"/>
      <c r="XEZ30" s="183"/>
      <c r="XFA30" s="183"/>
      <c r="XFB30" s="183"/>
      <c r="XFC30" s="183"/>
      <c r="XFD30" s="184"/>
    </row>
    <row r="31" spans="16377:16384" ht="14.5" hidden="1" customHeight="1">
      <c r="XEW31" s="182"/>
      <c r="XEX31" s="183"/>
      <c r="XEY31" s="183"/>
      <c r="XEZ31" s="183"/>
      <c r="XFA31" s="183"/>
      <c r="XFB31" s="183"/>
      <c r="XFC31" s="183"/>
      <c r="XFD31" s="184"/>
    </row>
    <row r="32" spans="16377:16384" ht="14.5" hidden="1" customHeight="1">
      <c r="XEW32" s="182"/>
      <c r="XEX32" s="183"/>
      <c r="XEY32" s="183"/>
      <c r="XEZ32" s="183"/>
      <c r="XFA32" s="183"/>
      <c r="XFB32" s="183"/>
      <c r="XFC32" s="183"/>
      <c r="XFD32" s="184"/>
    </row>
    <row r="33" spans="16377:16384" ht="14.5" hidden="1" customHeight="1">
      <c r="XEW33" s="182"/>
      <c r="XEX33" s="183"/>
      <c r="XEY33" s="183"/>
      <c r="XEZ33" s="183"/>
      <c r="XFA33" s="183"/>
      <c r="XFB33" s="183"/>
      <c r="XFC33" s="183"/>
      <c r="XFD33" s="184"/>
    </row>
    <row r="34" spans="16377:16384" ht="14.5" hidden="1" customHeight="1">
      <c r="XEW34" s="182"/>
      <c r="XEX34" s="183"/>
      <c r="XEY34" s="183"/>
      <c r="XEZ34" s="183"/>
      <c r="XFA34" s="183"/>
      <c r="XFB34" s="183"/>
      <c r="XFC34" s="183"/>
      <c r="XFD34" s="184"/>
    </row>
    <row r="35" spans="16377:16384" ht="14.5" hidden="1" customHeight="1">
      <c r="XEW35" s="182"/>
      <c r="XEX35" s="183"/>
      <c r="XEY35" s="183"/>
      <c r="XEZ35" s="183"/>
      <c r="XFA35" s="183"/>
      <c r="XFB35" s="183"/>
      <c r="XFC35" s="183"/>
      <c r="XFD35" s="184"/>
    </row>
    <row r="36" spans="16377:16384" ht="14.5" hidden="1" customHeight="1">
      <c r="XEW36" s="182"/>
      <c r="XEX36" s="183"/>
      <c r="XEY36" s="183"/>
      <c r="XEZ36" s="183"/>
      <c r="XFA36" s="183"/>
      <c r="XFB36" s="183"/>
      <c r="XFC36" s="183"/>
      <c r="XFD36" s="184"/>
    </row>
    <row r="37" spans="16377:16384" ht="14.5" hidden="1" customHeight="1">
      <c r="XEW37" s="182"/>
      <c r="XEX37" s="183"/>
      <c r="XEY37" s="183"/>
      <c r="XEZ37" s="183"/>
      <c r="XFA37" s="183"/>
      <c r="XFB37" s="183"/>
      <c r="XFC37" s="183"/>
      <c r="XFD37" s="184"/>
    </row>
    <row r="38" spans="16377:16384" ht="14.5" hidden="1" customHeight="1">
      <c r="XEW38" s="182"/>
      <c r="XEX38" s="183"/>
      <c r="XEY38" s="183"/>
      <c r="XEZ38" s="183"/>
      <c r="XFA38" s="183"/>
      <c r="XFB38" s="183"/>
      <c r="XFC38" s="183"/>
      <c r="XFD38" s="184"/>
    </row>
    <row r="39" spans="16377:16384" ht="14.5" hidden="1" customHeight="1">
      <c r="XEW39" s="182"/>
      <c r="XEX39" s="183"/>
      <c r="XEY39" s="183"/>
      <c r="XEZ39" s="183"/>
      <c r="XFA39" s="183"/>
      <c r="XFB39" s="183"/>
      <c r="XFC39" s="183"/>
      <c r="XFD39" s="184"/>
    </row>
    <row r="40" spans="16377:16384" ht="14.5" hidden="1" customHeight="1">
      <c r="XEW40" s="182"/>
      <c r="XEX40" s="183"/>
      <c r="XEY40" s="183"/>
      <c r="XEZ40" s="183"/>
      <c r="XFA40" s="183"/>
      <c r="XFB40" s="183"/>
      <c r="XFC40" s="183"/>
      <c r="XFD40" s="184"/>
    </row>
    <row r="41" spans="16377:16384" ht="14.5" hidden="1" customHeight="1">
      <c r="XEW41" s="182"/>
      <c r="XEX41" s="183"/>
      <c r="XEY41" s="183"/>
      <c r="XEZ41" s="183"/>
      <c r="XFA41" s="183"/>
      <c r="XFB41" s="183"/>
      <c r="XFC41" s="183"/>
      <c r="XFD41" s="184"/>
    </row>
    <row r="42" spans="16377:16384" ht="14.5" hidden="1" customHeight="1">
      <c r="XEW42" s="182"/>
      <c r="XEX42" s="183"/>
      <c r="XEY42" s="183"/>
      <c r="XEZ42" s="183"/>
      <c r="XFA42" s="183"/>
      <c r="XFB42" s="183"/>
      <c r="XFC42" s="183"/>
      <c r="XFD42" s="184"/>
    </row>
    <row r="43" spans="16377:16384" ht="14.5" hidden="1" customHeight="1">
      <c r="XEW43" s="182"/>
      <c r="XEX43" s="183"/>
      <c r="XEY43" s="183"/>
      <c r="XEZ43" s="183"/>
      <c r="XFA43" s="183"/>
      <c r="XFB43" s="183"/>
      <c r="XFC43" s="183"/>
      <c r="XFD43" s="184"/>
    </row>
    <row r="44" spans="16377:16384" ht="14.5" hidden="1" customHeight="1">
      <c r="XEW44" s="182"/>
      <c r="XEX44" s="183"/>
      <c r="XEY44" s="183"/>
      <c r="XEZ44" s="183"/>
      <c r="XFA44" s="183"/>
      <c r="XFB44" s="183"/>
      <c r="XFC44" s="183"/>
      <c r="XFD44" s="184"/>
    </row>
    <row r="45" spans="16377:16384" ht="14.5" hidden="1" customHeight="1">
      <c r="XEW45" s="182"/>
      <c r="XEX45" s="183"/>
      <c r="XEY45" s="183"/>
      <c r="XEZ45" s="183"/>
      <c r="XFA45" s="183"/>
      <c r="XFB45" s="183"/>
      <c r="XFC45" s="183"/>
      <c r="XFD45" s="184"/>
    </row>
    <row r="46" spans="16377:16384" ht="14.5" hidden="1" customHeight="1">
      <c r="XEW46" s="182"/>
      <c r="XEX46" s="183"/>
      <c r="XEY46" s="183"/>
      <c r="XEZ46" s="183"/>
      <c r="XFA46" s="183"/>
      <c r="XFB46" s="183"/>
      <c r="XFC46" s="183"/>
      <c r="XFD46" s="184"/>
    </row>
    <row r="47" spans="16377:16384" ht="14.5" hidden="1" customHeight="1">
      <c r="XEW47" s="182"/>
      <c r="XEX47" s="183"/>
      <c r="XEY47" s="183"/>
      <c r="XEZ47" s="183"/>
      <c r="XFA47" s="183"/>
      <c r="XFB47" s="183"/>
      <c r="XFC47" s="183"/>
      <c r="XFD47" s="184"/>
    </row>
    <row r="48" spans="16377:16384" ht="14.5" hidden="1" customHeight="1">
      <c r="XEW48" s="182"/>
      <c r="XEX48" s="183"/>
      <c r="XEY48" s="183"/>
      <c r="XEZ48" s="183"/>
      <c r="XFA48" s="183"/>
      <c r="XFB48" s="183"/>
      <c r="XFC48" s="183"/>
      <c r="XFD48" s="184"/>
    </row>
    <row r="49" spans="16377:16384" ht="14.5" hidden="1" customHeight="1">
      <c r="XEW49" s="182"/>
      <c r="XEX49" s="183"/>
      <c r="XEY49" s="183"/>
      <c r="XEZ49" s="183"/>
      <c r="XFA49" s="183"/>
      <c r="XFB49" s="183"/>
      <c r="XFC49" s="183"/>
      <c r="XFD49" s="184"/>
    </row>
    <row r="50" spans="16377:16384" ht="14.5" hidden="1" customHeight="1">
      <c r="XEW50" s="182"/>
      <c r="XEX50" s="183"/>
      <c r="XEY50" s="183"/>
      <c r="XEZ50" s="183"/>
      <c r="XFA50" s="183"/>
      <c r="XFB50" s="183"/>
      <c r="XFC50" s="183"/>
      <c r="XFD50" s="184"/>
    </row>
    <row r="51" spans="16377:16384" ht="14.5" hidden="1" customHeight="1">
      <c r="XEW51" s="182"/>
      <c r="XEX51" s="183"/>
      <c r="XEY51" s="183"/>
      <c r="XEZ51" s="183"/>
      <c r="XFA51" s="183"/>
      <c r="XFB51" s="183"/>
      <c r="XFC51" s="183"/>
      <c r="XFD51" s="184"/>
    </row>
    <row r="52" spans="16377:16384" ht="14.5" hidden="1" customHeight="1">
      <c r="XEW52" s="182"/>
      <c r="XEX52" s="183"/>
      <c r="XEY52" s="183"/>
      <c r="XEZ52" s="183"/>
      <c r="XFA52" s="183"/>
      <c r="XFB52" s="183"/>
      <c r="XFC52" s="183"/>
      <c r="XFD52" s="184"/>
    </row>
    <row r="53" spans="16377:16384" ht="14.5" hidden="1" customHeight="1">
      <c r="XEW53" s="182"/>
      <c r="XEX53" s="183"/>
      <c r="XEY53" s="183"/>
      <c r="XEZ53" s="183"/>
      <c r="XFA53" s="183"/>
      <c r="XFB53" s="183"/>
      <c r="XFC53" s="183"/>
      <c r="XFD53" s="184"/>
    </row>
    <row r="54" spans="16377:16384" ht="14.5" hidden="1" customHeight="1">
      <c r="XEW54" s="182"/>
      <c r="XEX54" s="183"/>
      <c r="XEY54" s="183"/>
      <c r="XEZ54" s="183"/>
      <c r="XFA54" s="183"/>
      <c r="XFB54" s="183"/>
      <c r="XFC54" s="183"/>
      <c r="XFD54" s="184"/>
    </row>
    <row r="55" spans="16377:16384" ht="14.5" hidden="1" customHeight="1">
      <c r="XEW55" s="182"/>
      <c r="XEX55" s="183"/>
      <c r="XEY55" s="183"/>
      <c r="XEZ55" s="183"/>
      <c r="XFA55" s="183"/>
      <c r="XFB55" s="183"/>
      <c r="XFC55" s="183"/>
      <c r="XFD55" s="184"/>
    </row>
    <row r="56" spans="16377:16384" ht="14.5" hidden="1" customHeight="1">
      <c r="XEW56" s="182"/>
      <c r="XEX56" s="183"/>
      <c r="XEY56" s="183"/>
      <c r="XEZ56" s="183"/>
      <c r="XFA56" s="183"/>
      <c r="XFB56" s="183"/>
      <c r="XFC56" s="183"/>
      <c r="XFD56" s="184"/>
    </row>
    <row r="57" spans="16377:16384" ht="14.5" hidden="1" customHeight="1">
      <c r="XEW57" s="182"/>
      <c r="XEX57" s="183"/>
      <c r="XEY57" s="183"/>
      <c r="XEZ57" s="183"/>
      <c r="XFA57" s="183"/>
      <c r="XFB57" s="183"/>
      <c r="XFC57" s="183"/>
      <c r="XFD57" s="184"/>
    </row>
    <row r="58" spans="16377:16384" ht="14.5" hidden="1" customHeight="1">
      <c r="XEW58" s="182"/>
      <c r="XEX58" s="183"/>
      <c r="XEY58" s="183"/>
      <c r="XEZ58" s="183"/>
      <c r="XFA58" s="183"/>
      <c r="XFB58" s="183"/>
      <c r="XFC58" s="183"/>
      <c r="XFD58" s="184"/>
    </row>
    <row r="59" spans="16377:16384" ht="14.5" hidden="1" customHeight="1">
      <c r="XEW59" s="182"/>
      <c r="XEX59" s="183"/>
      <c r="XEY59" s="183"/>
      <c r="XEZ59" s="183"/>
      <c r="XFA59" s="183"/>
      <c r="XFB59" s="183"/>
      <c r="XFC59" s="183"/>
      <c r="XFD59" s="184"/>
    </row>
    <row r="60" spans="16377:16384" ht="14.5" hidden="1" customHeight="1">
      <c r="XEW60" s="182"/>
      <c r="XEX60" s="183"/>
      <c r="XEY60" s="183"/>
      <c r="XEZ60" s="183"/>
      <c r="XFA60" s="183"/>
      <c r="XFB60" s="183"/>
      <c r="XFC60" s="183"/>
      <c r="XFD60" s="184"/>
    </row>
    <row r="61" spans="16377:16384" ht="14.5" hidden="1" customHeight="1">
      <c r="XEW61" s="182"/>
      <c r="XEX61" s="183"/>
      <c r="XEY61" s="183"/>
      <c r="XEZ61" s="183"/>
      <c r="XFA61" s="183"/>
      <c r="XFB61" s="183"/>
      <c r="XFC61" s="183"/>
      <c r="XFD61" s="184"/>
    </row>
    <row r="62" spans="16377:16384" ht="14.5" hidden="1" customHeight="1">
      <c r="XEW62" s="182"/>
      <c r="XEX62" s="183"/>
      <c r="XEY62" s="183"/>
      <c r="XEZ62" s="183"/>
      <c r="XFA62" s="183"/>
      <c r="XFB62" s="183"/>
      <c r="XFC62" s="183"/>
      <c r="XFD62" s="184"/>
    </row>
    <row r="63" spans="16377:16384" ht="14.5" hidden="1" customHeight="1">
      <c r="XEW63" s="182"/>
      <c r="XEX63" s="183"/>
      <c r="XEY63" s="183"/>
      <c r="XEZ63" s="183"/>
      <c r="XFA63" s="183"/>
      <c r="XFB63" s="183"/>
      <c r="XFC63" s="183"/>
      <c r="XFD63" s="184"/>
    </row>
    <row r="64" spans="16377:16384" ht="14.5" hidden="1" customHeight="1">
      <c r="XEW64" s="182"/>
      <c r="XEX64" s="183"/>
      <c r="XEY64" s="183"/>
      <c r="XEZ64" s="183"/>
      <c r="XFA64" s="183"/>
      <c r="XFB64" s="183"/>
      <c r="XFC64" s="183"/>
      <c r="XFD64" s="184"/>
    </row>
    <row r="65" spans="16377:16384" ht="14.5" hidden="1" customHeight="1">
      <c r="XEW65" s="182"/>
      <c r="XEX65" s="183"/>
      <c r="XEY65" s="183"/>
      <c r="XEZ65" s="183"/>
      <c r="XFA65" s="183"/>
      <c r="XFB65" s="183"/>
      <c r="XFC65" s="183"/>
      <c r="XFD65" s="184"/>
    </row>
    <row r="66" spans="16377:16384" ht="14.5" hidden="1" customHeight="1">
      <c r="XEW66" s="182"/>
      <c r="XEX66" s="183"/>
      <c r="XEY66" s="183"/>
      <c r="XEZ66" s="183"/>
      <c r="XFA66" s="183"/>
      <c r="XFB66" s="183"/>
      <c r="XFC66" s="183"/>
      <c r="XFD66" s="184"/>
    </row>
    <row r="67" spans="16377:16384" ht="14.5" hidden="1" customHeight="1">
      <c r="XEW67" s="182"/>
      <c r="XEX67" s="183"/>
      <c r="XEY67" s="183"/>
      <c r="XEZ67" s="183"/>
      <c r="XFA67" s="183"/>
      <c r="XFB67" s="183"/>
      <c r="XFC67" s="183"/>
      <c r="XFD67" s="184"/>
    </row>
    <row r="68" spans="16377:16384" ht="14.5" hidden="1" customHeight="1">
      <c r="XEW68" s="182"/>
      <c r="XEX68" s="183"/>
      <c r="XEY68" s="183"/>
      <c r="XEZ68" s="183"/>
      <c r="XFA68" s="183"/>
      <c r="XFB68" s="183"/>
      <c r="XFC68" s="183"/>
      <c r="XFD68" s="184"/>
    </row>
    <row r="69" spans="16377:16384" ht="14.5" hidden="1" customHeight="1">
      <c r="XEW69" s="182"/>
      <c r="XEX69" s="183"/>
      <c r="XEY69" s="183"/>
      <c r="XEZ69" s="183"/>
      <c r="XFA69" s="183"/>
      <c r="XFB69" s="183"/>
      <c r="XFC69" s="183"/>
      <c r="XFD69" s="184"/>
    </row>
    <row r="70" spans="16377:16384" ht="14.5" hidden="1" customHeight="1">
      <c r="XEW70" s="182"/>
      <c r="XEX70" s="183"/>
      <c r="XEY70" s="183"/>
      <c r="XEZ70" s="183"/>
      <c r="XFA70" s="183"/>
      <c r="XFB70" s="183"/>
      <c r="XFC70" s="183"/>
      <c r="XFD70" s="184"/>
    </row>
    <row r="71" spans="16377:16384" ht="14.5" hidden="1" customHeight="1">
      <c r="XEW71" s="182"/>
      <c r="XEX71" s="183"/>
      <c r="XEY71" s="183"/>
      <c r="XEZ71" s="183"/>
      <c r="XFA71" s="183"/>
      <c r="XFB71" s="183"/>
      <c r="XFC71" s="183"/>
      <c r="XFD71" s="184"/>
    </row>
    <row r="72" spans="16377:16384" ht="14.5" hidden="1" customHeight="1">
      <c r="XEW72" s="182"/>
      <c r="XEX72" s="183"/>
      <c r="XEY72" s="183"/>
      <c r="XEZ72" s="183"/>
      <c r="XFA72" s="183"/>
      <c r="XFB72" s="183"/>
      <c r="XFC72" s="183"/>
      <c r="XFD72" s="184"/>
    </row>
    <row r="73" spans="16377:16384" ht="14.5" hidden="1" customHeight="1">
      <c r="XEW73" s="182"/>
      <c r="XEX73" s="183"/>
      <c r="XEY73" s="183"/>
      <c r="XEZ73" s="183"/>
      <c r="XFA73" s="183"/>
      <c r="XFB73" s="183"/>
      <c r="XFC73" s="183"/>
      <c r="XFD73" s="184"/>
    </row>
    <row r="74" spans="16377:16384" ht="14.5" hidden="1" customHeight="1">
      <c r="XEW74" s="182"/>
      <c r="XEX74" s="183"/>
      <c r="XEY74" s="183"/>
      <c r="XEZ74" s="183"/>
      <c r="XFA74" s="183"/>
      <c r="XFB74" s="183"/>
      <c r="XFC74" s="183"/>
      <c r="XFD74" s="184"/>
    </row>
    <row r="75" spans="16377:16384" ht="14.5" hidden="1" customHeight="1">
      <c r="XEW75" s="182"/>
      <c r="XEX75" s="183"/>
      <c r="XEY75" s="183"/>
      <c r="XEZ75" s="183"/>
      <c r="XFA75" s="183"/>
      <c r="XFB75" s="183"/>
      <c r="XFC75" s="183"/>
      <c r="XFD75" s="184"/>
    </row>
    <row r="76" spans="16377:16384" ht="14.5" hidden="1" customHeight="1">
      <c r="XEW76" s="182"/>
      <c r="XEX76" s="183"/>
      <c r="XEY76" s="183"/>
      <c r="XEZ76" s="183"/>
      <c r="XFA76" s="183"/>
      <c r="XFB76" s="183"/>
      <c r="XFC76" s="183"/>
      <c r="XFD76" s="184"/>
    </row>
    <row r="77" spans="16377:16384" ht="14.5" hidden="1" customHeight="1">
      <c r="XEW77" s="182"/>
      <c r="XEX77" s="183"/>
      <c r="XEY77" s="183"/>
      <c r="XEZ77" s="183"/>
      <c r="XFA77" s="183"/>
      <c r="XFB77" s="183"/>
      <c r="XFC77" s="183"/>
      <c r="XFD77" s="184"/>
    </row>
    <row r="78" spans="16377:16384" ht="14.5" hidden="1" customHeight="1">
      <c r="XEW78" s="182"/>
      <c r="XEX78" s="183"/>
      <c r="XEY78" s="183"/>
      <c r="XEZ78" s="183"/>
      <c r="XFA78" s="183"/>
      <c r="XFB78" s="183"/>
      <c r="XFC78" s="183"/>
      <c r="XFD78" s="184"/>
    </row>
    <row r="79" spans="16377:16384" ht="14.5" hidden="1" customHeight="1">
      <c r="XEW79" s="182"/>
      <c r="XEX79" s="183"/>
      <c r="XEY79" s="183"/>
      <c r="XEZ79" s="183"/>
      <c r="XFA79" s="183"/>
      <c r="XFB79" s="183"/>
      <c r="XFC79" s="183"/>
      <c r="XFD79" s="184"/>
    </row>
    <row r="80" spans="16377:16384" ht="14.5" hidden="1" customHeight="1">
      <c r="XEW80" s="182"/>
      <c r="XEX80" s="183"/>
      <c r="XEY80" s="183"/>
      <c r="XEZ80" s="183"/>
      <c r="XFA80" s="183"/>
      <c r="XFB80" s="183"/>
      <c r="XFC80" s="183"/>
      <c r="XFD80" s="184"/>
    </row>
    <row r="81" spans="16377:16384" ht="14.5" hidden="1" customHeight="1">
      <c r="XEW81" s="182"/>
      <c r="XEX81" s="183"/>
      <c r="XEY81" s="183"/>
      <c r="XEZ81" s="183"/>
      <c r="XFA81" s="183"/>
      <c r="XFB81" s="183"/>
      <c r="XFC81" s="183"/>
      <c r="XFD81" s="184"/>
    </row>
    <row r="82" spans="16377:16384" ht="14.5" hidden="1" customHeight="1">
      <c r="XEW82" s="182"/>
      <c r="XEX82" s="183"/>
      <c r="XEY82" s="183"/>
      <c r="XEZ82" s="183"/>
      <c r="XFA82" s="183"/>
      <c r="XFB82" s="183"/>
      <c r="XFC82" s="183"/>
      <c r="XFD82" s="184"/>
    </row>
    <row r="83" spans="16377:16384" ht="14.5" hidden="1" customHeight="1">
      <c r="XEW83" s="182"/>
      <c r="XEX83" s="183"/>
      <c r="XEY83" s="183"/>
      <c r="XEZ83" s="183"/>
      <c r="XFA83" s="183"/>
      <c r="XFB83" s="183"/>
      <c r="XFC83" s="183"/>
      <c r="XFD83" s="184"/>
    </row>
    <row r="84" spans="16377:16384" ht="14.5" hidden="1" customHeight="1">
      <c r="XEW84" s="182"/>
      <c r="XEX84" s="183"/>
      <c r="XEY84" s="183"/>
      <c r="XEZ84" s="183"/>
      <c r="XFA84" s="183"/>
      <c r="XFB84" s="183"/>
      <c r="XFC84" s="183"/>
      <c r="XFD84" s="184"/>
    </row>
    <row r="85" spans="16377:16384" ht="14.5" hidden="1" customHeight="1">
      <c r="XEW85" s="182"/>
      <c r="XEX85" s="183"/>
      <c r="XEY85" s="183"/>
      <c r="XEZ85" s="183"/>
      <c r="XFA85" s="183"/>
      <c r="XFB85" s="183"/>
      <c r="XFC85" s="183"/>
      <c r="XFD85" s="184"/>
    </row>
    <row r="86" spans="16377:16384" ht="14.5" hidden="1" customHeight="1">
      <c r="XEW86" s="182"/>
      <c r="XEX86" s="183"/>
      <c r="XEY86" s="183"/>
      <c r="XEZ86" s="183"/>
      <c r="XFA86" s="183"/>
      <c r="XFB86" s="183"/>
      <c r="XFC86" s="183"/>
      <c r="XFD86" s="184"/>
    </row>
    <row r="87" spans="16377:16384" ht="14.5" hidden="1" customHeight="1">
      <c r="XEW87" s="182"/>
      <c r="XEX87" s="183"/>
      <c r="XEY87" s="183"/>
      <c r="XEZ87" s="183"/>
      <c r="XFA87" s="183"/>
      <c r="XFB87" s="183"/>
      <c r="XFC87" s="183"/>
      <c r="XFD87" s="184"/>
    </row>
    <row r="88" spans="16377:16384" ht="14.5" hidden="1" customHeight="1">
      <c r="XEW88" s="182"/>
      <c r="XEX88" s="183"/>
      <c r="XEY88" s="183"/>
      <c r="XEZ88" s="183"/>
      <c r="XFA88" s="183"/>
      <c r="XFB88" s="183"/>
      <c r="XFC88" s="183"/>
      <c r="XFD88" s="184"/>
    </row>
    <row r="89" spans="16377:16384" ht="14.5" hidden="1" customHeight="1">
      <c r="XEW89" s="182"/>
      <c r="XEX89" s="183"/>
      <c r="XEY89" s="183"/>
      <c r="XEZ89" s="183"/>
      <c r="XFA89" s="183"/>
      <c r="XFB89" s="183"/>
      <c r="XFC89" s="183"/>
      <c r="XFD89" s="184"/>
    </row>
    <row r="90" spans="16377:16384" ht="14.5" hidden="1" customHeight="1">
      <c r="XEW90" s="182"/>
      <c r="XEX90" s="183"/>
      <c r="XEY90" s="183"/>
      <c r="XEZ90" s="183"/>
      <c r="XFA90" s="183"/>
      <c r="XFB90" s="183"/>
      <c r="XFC90" s="183"/>
      <c r="XFD90" s="184"/>
    </row>
    <row r="91" spans="16377:16384" ht="14.5" hidden="1" customHeight="1">
      <c r="XEW91" s="182"/>
      <c r="XEX91" s="183"/>
      <c r="XEY91" s="183"/>
      <c r="XEZ91" s="183"/>
      <c r="XFA91" s="183"/>
      <c r="XFB91" s="183"/>
      <c r="XFC91" s="183"/>
      <c r="XFD91" s="184"/>
    </row>
    <row r="92" spans="16377:16384" ht="14.5" hidden="1" customHeight="1">
      <c r="XEW92" s="182"/>
      <c r="XEX92" s="183"/>
      <c r="XEY92" s="183"/>
      <c r="XEZ92" s="183"/>
      <c r="XFA92" s="183"/>
      <c r="XFB92" s="183"/>
      <c r="XFC92" s="183"/>
      <c r="XFD92" s="184"/>
    </row>
    <row r="93" spans="16377:16384" ht="14.5" hidden="1" customHeight="1">
      <c r="XEW93" s="182"/>
      <c r="XEX93" s="183"/>
      <c r="XEY93" s="183"/>
      <c r="XEZ93" s="183"/>
      <c r="XFA93" s="183"/>
      <c r="XFB93" s="183"/>
      <c r="XFC93" s="183"/>
      <c r="XFD93" s="184"/>
    </row>
    <row r="94" spans="16377:16384" ht="14.5" hidden="1" customHeight="1">
      <c r="XEW94" s="182"/>
      <c r="XEX94" s="183"/>
      <c r="XEY94" s="183"/>
      <c r="XEZ94" s="183"/>
      <c r="XFA94" s="183"/>
      <c r="XFB94" s="183"/>
      <c r="XFC94" s="183"/>
      <c r="XFD94" s="184"/>
    </row>
    <row r="95" spans="16377:16384" ht="14.5" hidden="1" customHeight="1">
      <c r="XEW95" s="182"/>
      <c r="XEX95" s="183"/>
      <c r="XEY95" s="183"/>
      <c r="XEZ95" s="183"/>
      <c r="XFA95" s="183"/>
      <c r="XFB95" s="183"/>
      <c r="XFC95" s="183"/>
      <c r="XFD95" s="184"/>
    </row>
    <row r="96" spans="16377:16384" ht="14.5" hidden="1" customHeight="1">
      <c r="XEW96" s="182"/>
      <c r="XEX96" s="183"/>
      <c r="XEY96" s="183"/>
      <c r="XEZ96" s="183"/>
      <c r="XFA96" s="183"/>
      <c r="XFB96" s="183"/>
      <c r="XFC96" s="183"/>
      <c r="XFD96" s="184"/>
    </row>
    <row r="97" spans="16377:16384" ht="14.5" hidden="1" customHeight="1">
      <c r="XEW97" s="182"/>
      <c r="XEX97" s="183"/>
      <c r="XEY97" s="183"/>
      <c r="XEZ97" s="183"/>
      <c r="XFA97" s="183"/>
      <c r="XFB97" s="183"/>
      <c r="XFC97" s="183"/>
      <c r="XFD97" s="184"/>
    </row>
    <row r="98" spans="16377:16384" ht="14.5" hidden="1" customHeight="1">
      <c r="XEW98" s="182"/>
      <c r="XEX98" s="183"/>
      <c r="XEY98" s="183"/>
      <c r="XEZ98" s="183"/>
      <c r="XFA98" s="183"/>
      <c r="XFB98" s="183"/>
      <c r="XFC98" s="183"/>
      <c r="XFD98" s="184"/>
    </row>
    <row r="99" spans="16377:16384" ht="14.5" hidden="1" customHeight="1">
      <c r="XEW99" s="182"/>
      <c r="XEX99" s="183"/>
      <c r="XEY99" s="183"/>
      <c r="XEZ99" s="183"/>
      <c r="XFA99" s="183"/>
      <c r="XFB99" s="183"/>
      <c r="XFC99" s="183"/>
      <c r="XFD99" s="184"/>
    </row>
    <row r="100" spans="16377:16384" ht="14.5" hidden="1" customHeight="1">
      <c r="XEW100" s="182"/>
      <c r="XEX100" s="183"/>
      <c r="XEY100" s="183"/>
      <c r="XEZ100" s="183"/>
      <c r="XFA100" s="183"/>
      <c r="XFB100" s="183"/>
      <c r="XFC100" s="183"/>
      <c r="XFD100" s="184"/>
    </row>
    <row r="101" spans="16377:16384" ht="14.5" hidden="1" customHeight="1">
      <c r="XEW101" s="182"/>
      <c r="XEX101" s="183"/>
      <c r="XEY101" s="183"/>
      <c r="XEZ101" s="183"/>
      <c r="XFA101" s="183"/>
      <c r="XFB101" s="183"/>
      <c r="XFC101" s="183"/>
      <c r="XFD101" s="184"/>
    </row>
    <row r="102" spans="16377:16384" ht="14.5" hidden="1" customHeight="1">
      <c r="XEW102" s="182"/>
      <c r="XEX102" s="183"/>
      <c r="XEY102" s="183"/>
      <c r="XEZ102" s="183"/>
      <c r="XFA102" s="183"/>
      <c r="XFB102" s="183"/>
      <c r="XFC102" s="183"/>
      <c r="XFD102" s="184"/>
    </row>
    <row r="103" spans="16377:16384" ht="14.5" hidden="1" customHeight="1">
      <c r="XEW103" s="182"/>
      <c r="XEX103" s="183"/>
      <c r="XEY103" s="183"/>
      <c r="XEZ103" s="183"/>
      <c r="XFA103" s="183"/>
      <c r="XFB103" s="183"/>
      <c r="XFC103" s="183"/>
      <c r="XFD103" s="184"/>
    </row>
    <row r="104" spans="16377:16384" ht="14.5" hidden="1" customHeight="1">
      <c r="XEW104" s="182"/>
      <c r="XEX104" s="183"/>
      <c r="XEY104" s="183"/>
      <c r="XEZ104" s="183"/>
      <c r="XFA104" s="183"/>
      <c r="XFB104" s="183"/>
      <c r="XFC104" s="183"/>
      <c r="XFD104" s="184"/>
    </row>
    <row r="105" spans="16377:16384" ht="14.5" hidden="1" customHeight="1">
      <c r="XEW105" s="182"/>
      <c r="XEX105" s="183"/>
      <c r="XEY105" s="183"/>
      <c r="XEZ105" s="183"/>
      <c r="XFA105" s="183"/>
      <c r="XFB105" s="183"/>
      <c r="XFC105" s="183"/>
      <c r="XFD105" s="184"/>
    </row>
    <row r="106" spans="16377:16384" ht="14.5" hidden="1" customHeight="1">
      <c r="XEW106" s="182"/>
      <c r="XEX106" s="183"/>
      <c r="XEY106" s="183"/>
      <c r="XEZ106" s="183"/>
      <c r="XFA106" s="183"/>
      <c r="XFB106" s="183"/>
      <c r="XFC106" s="183"/>
      <c r="XFD106" s="184"/>
    </row>
    <row r="107" spans="16377:16384" ht="14.5" hidden="1" customHeight="1">
      <c r="XEW107" s="182"/>
      <c r="XEX107" s="183"/>
      <c r="XEY107" s="183"/>
      <c r="XEZ107" s="183"/>
      <c r="XFA107" s="183"/>
      <c r="XFB107" s="183"/>
      <c r="XFC107" s="183"/>
      <c r="XFD107" s="184"/>
    </row>
    <row r="108" spans="16377:16384" ht="14.5" hidden="1" customHeight="1">
      <c r="XEW108" s="182"/>
      <c r="XEX108" s="183"/>
      <c r="XEY108" s="183"/>
      <c r="XEZ108" s="183"/>
      <c r="XFA108" s="183"/>
      <c r="XFB108" s="183"/>
      <c r="XFC108" s="183"/>
      <c r="XFD108" s="184"/>
    </row>
    <row r="109" spans="16377:16384" ht="14.5" hidden="1" customHeight="1">
      <c r="XEW109" s="182"/>
      <c r="XEX109" s="183"/>
      <c r="XEY109" s="183"/>
      <c r="XEZ109" s="183"/>
      <c r="XFA109" s="183"/>
      <c r="XFB109" s="183"/>
      <c r="XFC109" s="183"/>
      <c r="XFD109" s="184"/>
    </row>
    <row r="110" spans="16377:16384" ht="14.5" hidden="1" customHeight="1">
      <c r="XEW110" s="182"/>
      <c r="XEX110" s="183"/>
      <c r="XEY110" s="183"/>
      <c r="XEZ110" s="183"/>
      <c r="XFA110" s="183"/>
      <c r="XFB110" s="183"/>
      <c r="XFC110" s="183"/>
      <c r="XFD110" s="184"/>
    </row>
    <row r="111" spans="16377:16384" ht="14.5" hidden="1" customHeight="1">
      <c r="XEW111" s="182"/>
      <c r="XEX111" s="183"/>
      <c r="XEY111" s="183"/>
      <c r="XEZ111" s="183"/>
      <c r="XFA111" s="183"/>
      <c r="XFB111" s="183"/>
      <c r="XFC111" s="183"/>
      <c r="XFD111" s="184"/>
    </row>
    <row r="112" spans="16377:16384" ht="14.5" hidden="1" customHeight="1">
      <c r="XEW112" s="182"/>
      <c r="XEX112" s="183"/>
      <c r="XEY112" s="183"/>
      <c r="XEZ112" s="183"/>
      <c r="XFA112" s="183"/>
      <c r="XFB112" s="183"/>
      <c r="XFC112" s="183"/>
      <c r="XFD112" s="184"/>
    </row>
    <row r="113" spans="16377:16384" ht="14.5" hidden="1" customHeight="1">
      <c r="XEW113" s="182"/>
      <c r="XEX113" s="183"/>
      <c r="XEY113" s="183"/>
      <c r="XEZ113" s="183"/>
      <c r="XFA113" s="183"/>
      <c r="XFB113" s="183"/>
      <c r="XFC113" s="183"/>
      <c r="XFD113" s="184"/>
    </row>
    <row r="114" spans="16377:16384" ht="14.5" hidden="1" customHeight="1">
      <c r="XEW114" s="182"/>
      <c r="XEX114" s="183"/>
      <c r="XEY114" s="183"/>
      <c r="XEZ114" s="183"/>
      <c r="XFA114" s="183"/>
      <c r="XFB114" s="183"/>
      <c r="XFC114" s="183"/>
      <c r="XFD114" s="184"/>
    </row>
    <row r="115" spans="16377:16384" ht="14.5" hidden="1" customHeight="1">
      <c r="XEW115" s="182"/>
      <c r="XEX115" s="183"/>
      <c r="XEY115" s="183"/>
      <c r="XEZ115" s="183"/>
      <c r="XFA115" s="183"/>
      <c r="XFB115" s="183"/>
      <c r="XFC115" s="183"/>
      <c r="XFD115" s="184"/>
    </row>
    <row r="116" spans="16377:16384" ht="14.5" hidden="1" customHeight="1">
      <c r="XEW116" s="182"/>
      <c r="XEX116" s="183"/>
      <c r="XEY116" s="183"/>
      <c r="XEZ116" s="183"/>
      <c r="XFA116" s="183"/>
      <c r="XFB116" s="183"/>
      <c r="XFC116" s="183"/>
      <c r="XFD116" s="184"/>
    </row>
    <row r="117" spans="16377:16384" ht="14.5" hidden="1" customHeight="1">
      <c r="XEW117" s="182"/>
      <c r="XEX117" s="183"/>
      <c r="XEY117" s="183"/>
      <c r="XEZ117" s="183"/>
      <c r="XFA117" s="183"/>
      <c r="XFB117" s="183"/>
      <c r="XFC117" s="183"/>
      <c r="XFD117" s="184"/>
    </row>
    <row r="118" spans="16377:16384" ht="14.5" hidden="1" customHeight="1">
      <c r="XEW118" s="182"/>
      <c r="XEX118" s="183"/>
      <c r="XEY118" s="183"/>
      <c r="XEZ118" s="183"/>
      <c r="XFA118" s="183"/>
      <c r="XFB118" s="183"/>
      <c r="XFC118" s="183"/>
      <c r="XFD118" s="184"/>
    </row>
    <row r="119" spans="16377:16384" ht="14.5" hidden="1" customHeight="1">
      <c r="XEW119" s="182"/>
      <c r="XEX119" s="183"/>
      <c r="XEY119" s="183"/>
      <c r="XEZ119" s="183"/>
      <c r="XFA119" s="183"/>
      <c r="XFB119" s="183"/>
      <c r="XFC119" s="183"/>
      <c r="XFD119" s="184"/>
    </row>
    <row r="120" spans="16377:16384" ht="14.5" hidden="1" customHeight="1">
      <c r="XEW120" s="182"/>
      <c r="XEX120" s="183"/>
      <c r="XEY120" s="183"/>
      <c r="XEZ120" s="183"/>
      <c r="XFA120" s="183"/>
      <c r="XFB120" s="183"/>
      <c r="XFC120" s="183"/>
      <c r="XFD120" s="184"/>
    </row>
    <row r="121" spans="16377:16384" ht="14.5" hidden="1" customHeight="1">
      <c r="XEW121" s="182"/>
      <c r="XEX121" s="183"/>
      <c r="XEY121" s="183"/>
      <c r="XEZ121" s="183"/>
      <c r="XFA121" s="183"/>
      <c r="XFB121" s="183"/>
      <c r="XFC121" s="183"/>
      <c r="XFD121" s="184"/>
    </row>
    <row r="122" spans="16377:16384" ht="14.5" hidden="1" customHeight="1">
      <c r="XEW122" s="182"/>
      <c r="XEX122" s="183"/>
      <c r="XEY122" s="183"/>
      <c r="XEZ122" s="183"/>
      <c r="XFA122" s="183"/>
      <c r="XFB122" s="183"/>
      <c r="XFC122" s="183"/>
      <c r="XFD122" s="184"/>
    </row>
    <row r="123" spans="16377:16384" ht="14.5" hidden="1" customHeight="1">
      <c r="XEW123" s="182"/>
      <c r="XEX123" s="183"/>
      <c r="XEY123" s="183"/>
      <c r="XEZ123" s="183"/>
      <c r="XFA123" s="183"/>
      <c r="XFB123" s="183"/>
      <c r="XFC123" s="183"/>
      <c r="XFD123" s="184"/>
    </row>
    <row r="124" spans="16377:16384" ht="14.5" hidden="1" customHeight="1">
      <c r="XEW124" s="182"/>
      <c r="XEX124" s="183"/>
      <c r="XEY124" s="183"/>
      <c r="XEZ124" s="183"/>
      <c r="XFA124" s="183"/>
      <c r="XFB124" s="183"/>
      <c r="XFC124" s="183"/>
      <c r="XFD124" s="184"/>
    </row>
    <row r="125" spans="16377:16384" ht="14.5" hidden="1" customHeight="1">
      <c r="XEW125" s="182"/>
      <c r="XEX125" s="183"/>
      <c r="XEY125" s="183"/>
      <c r="XEZ125" s="183"/>
      <c r="XFA125" s="183"/>
      <c r="XFB125" s="183"/>
      <c r="XFC125" s="183"/>
      <c r="XFD125" s="184"/>
    </row>
    <row r="126" spans="16377:16384" ht="14.5" hidden="1" customHeight="1">
      <c r="XEW126" s="182"/>
      <c r="XEX126" s="183"/>
      <c r="XEY126" s="183"/>
      <c r="XEZ126" s="183"/>
      <c r="XFA126" s="183"/>
      <c r="XFB126" s="183"/>
      <c r="XFC126" s="183"/>
      <c r="XFD126" s="184"/>
    </row>
    <row r="127" spans="16377:16384" ht="14.5" hidden="1" customHeight="1">
      <c r="XEW127" s="182"/>
      <c r="XEX127" s="183"/>
      <c r="XEY127" s="183"/>
      <c r="XEZ127" s="183"/>
      <c r="XFA127" s="183"/>
      <c r="XFB127" s="183"/>
      <c r="XFC127" s="183"/>
      <c r="XFD127" s="184"/>
    </row>
    <row r="128" spans="16377:16384" ht="14.5" hidden="1" customHeight="1">
      <c r="XEW128" s="182"/>
      <c r="XEX128" s="183"/>
      <c r="XEY128" s="183"/>
      <c r="XEZ128" s="183"/>
      <c r="XFA128" s="183"/>
      <c r="XFB128" s="183"/>
      <c r="XFC128" s="183"/>
      <c r="XFD128" s="184"/>
    </row>
    <row r="129" spans="16377:16384" ht="14.5" hidden="1" customHeight="1">
      <c r="XEW129" s="182"/>
      <c r="XEX129" s="183"/>
      <c r="XEY129" s="183"/>
      <c r="XEZ129" s="183"/>
      <c r="XFA129" s="183"/>
      <c r="XFB129" s="183"/>
      <c r="XFC129" s="183"/>
      <c r="XFD129" s="184"/>
    </row>
    <row r="130" spans="16377:16384" ht="14.5" hidden="1" customHeight="1">
      <c r="XEW130" s="182"/>
      <c r="XEX130" s="183"/>
      <c r="XEY130" s="183"/>
      <c r="XEZ130" s="183"/>
      <c r="XFA130" s="183"/>
      <c r="XFB130" s="183"/>
      <c r="XFC130" s="183"/>
      <c r="XFD130" s="184"/>
    </row>
    <row r="131" spans="16377:16384" ht="14.5" hidden="1" customHeight="1">
      <c r="XEW131" s="182"/>
      <c r="XEX131" s="183"/>
      <c r="XEY131" s="183"/>
      <c r="XEZ131" s="183"/>
      <c r="XFA131" s="183"/>
      <c r="XFB131" s="183"/>
      <c r="XFC131" s="183"/>
      <c r="XFD131" s="184"/>
    </row>
    <row r="132" spans="16377:16384" ht="14.5" hidden="1" customHeight="1">
      <c r="XEW132" s="182"/>
      <c r="XEX132" s="183"/>
      <c r="XEY132" s="183"/>
      <c r="XEZ132" s="183"/>
      <c r="XFA132" s="183"/>
      <c r="XFB132" s="183"/>
      <c r="XFC132" s="183"/>
      <c r="XFD132" s="184"/>
    </row>
    <row r="133" spans="16377:16384" ht="14.5" hidden="1" customHeight="1">
      <c r="XEW133" s="182"/>
      <c r="XEX133" s="183"/>
      <c r="XEY133" s="183"/>
      <c r="XEZ133" s="183"/>
      <c r="XFA133" s="183"/>
      <c r="XFB133" s="183"/>
      <c r="XFC133" s="183"/>
      <c r="XFD133" s="184"/>
    </row>
    <row r="1048531" ht="206.5" customHeight="1"/>
    <row r="1048532"/>
    <row r="1048533"/>
    <row r="1048534"/>
    <row r="1048535"/>
    <row r="1048536"/>
    <row r="1048537"/>
    <row r="1048538"/>
    <row r="1048539"/>
    <row r="1048540"/>
    <row r="1048541"/>
    <row r="1048542"/>
    <row r="1048543"/>
    <row r="1048544"/>
    <row r="1048545"/>
    <row r="1048546" ht="22" customHeight="1"/>
    <row r="1048547" ht="22" customHeight="1"/>
    <row r="1048548" ht="22" customHeight="1"/>
    <row r="1048549" ht="22" customHeight="1"/>
    <row r="1048550" ht="22" customHeight="1"/>
    <row r="1048551" ht="22" customHeight="1"/>
    <row r="1048552" ht="22" customHeight="1"/>
    <row r="1048553" ht="22" customHeight="1"/>
    <row r="1048554" ht="22" customHeight="1"/>
    <row r="1048555" ht="68.5" customHeight="1"/>
    <row r="1048556" ht="68.5" customHeight="1"/>
    <row r="1048557" ht="68.5" customHeight="1"/>
    <row r="1048558" ht="68.5" customHeight="1"/>
    <row r="1048559" ht="68.5" customHeight="1"/>
    <row r="1048560" ht="68.5" customHeight="1"/>
    <row r="1048561" spans="16377:16384" ht="42" customHeight="1">
      <c r="XEW1048561" s="182"/>
      <c r="XEX1048561" s="187"/>
      <c r="XEY1048561" s="187"/>
    </row>
    <row r="1048562" spans="16377:16384" ht="42" customHeight="1">
      <c r="XEW1048562" s="182"/>
      <c r="XEX1048562" s="187"/>
      <c r="XEY1048562" s="187"/>
    </row>
    <row r="1048563" spans="16377:16384" ht="86.5" customHeight="1">
      <c r="XEW1048563" s="182"/>
      <c r="XEX1048563" s="187"/>
      <c r="XEY1048563" s="187"/>
    </row>
    <row r="1048564" spans="16377:16384" ht="86.5" customHeight="1">
      <c r="XEW1048564" s="182"/>
      <c r="XEX1048564" s="187"/>
      <c r="XEY1048564" s="187"/>
    </row>
    <row r="1048565" spans="16377:16384" ht="86.5" customHeight="1">
      <c r="XEW1048565" s="182"/>
      <c r="XEX1048565" s="187"/>
      <c r="XEY1048565" s="187"/>
    </row>
    <row r="1048566" spans="16377:16384" ht="86.5" customHeight="1">
      <c r="XEW1048566" s="182"/>
      <c r="XEX1048566" s="187"/>
      <c r="XEY1048566" s="187"/>
    </row>
    <row r="1048567" spans="16377:16384" ht="86.5" customHeight="1">
      <c r="XEW1048567" s="182"/>
      <c r="XEX1048567" s="187"/>
      <c r="XEY1048567" s="187"/>
    </row>
    <row r="1048568" spans="16377:16384" ht="86.5" customHeight="1">
      <c r="XEW1048568" s="182"/>
      <c r="XEX1048568" s="187"/>
      <c r="XEY1048568" s="187"/>
    </row>
    <row r="1048569" spans="16377:16384" ht="86.5" customHeight="1">
      <c r="XEW1048569" s="182"/>
      <c r="XEX1048569" s="187"/>
      <c r="XEY1048569" s="187"/>
    </row>
    <row r="1048570" spans="16377:16384" ht="86.5" customHeight="1">
      <c r="XEW1048570" s="182"/>
      <c r="XEX1048570" s="187"/>
      <c r="XEY1048570" s="187"/>
    </row>
    <row r="1048571" spans="16377:16384" ht="86.5" customHeight="1">
      <c r="XEW1048571" s="182"/>
      <c r="XEX1048571" s="183"/>
      <c r="XEY1048571" s="183"/>
      <c r="XEZ1048571" s="183"/>
      <c r="XFA1048571" s="183"/>
      <c r="XFB1048571" s="183"/>
      <c r="XFC1048571" s="183"/>
      <c r="XFD1048571" s="184"/>
    </row>
    <row r="1048572" spans="16377:16384" ht="86.5" customHeight="1">
      <c r="XEW1048572" s="182"/>
      <c r="XEX1048572" s="183"/>
      <c r="XEY1048572" s="183"/>
      <c r="XEZ1048572" s="183"/>
      <c r="XFA1048572" s="183"/>
      <c r="XFB1048572" s="183"/>
      <c r="XFC1048572" s="183"/>
      <c r="XFD1048572" s="184"/>
    </row>
    <row r="1048573" spans="16377:16384" ht="86.5" customHeight="1">
      <c r="XEW1048573" s="182"/>
      <c r="XEX1048573" s="183"/>
      <c r="XEY1048573" s="183"/>
      <c r="XEZ1048573" s="183"/>
      <c r="XFA1048573" s="183"/>
      <c r="XFB1048573" s="183"/>
      <c r="XFC1048573" s="183"/>
      <c r="XFD1048573" s="184"/>
    </row>
    <row r="1048574" spans="16377:16384" ht="107" customHeight="1">
      <c r="XEW1048574" s="182"/>
      <c r="XEX1048574" s="183"/>
      <c r="XEY1048574" s="183"/>
      <c r="XEZ1048574" s="183"/>
      <c r="XFA1048574" s="183"/>
      <c r="XFB1048574" s="183"/>
      <c r="XFC1048574" s="183"/>
      <c r="XFD1048574" s="184"/>
    </row>
    <row r="1048575" spans="16377:16384" ht="107" customHeight="1">
      <c r="XEW1048575" s="182"/>
      <c r="XEX1048575" s="183"/>
      <c r="XEY1048575" s="183"/>
      <c r="XEZ1048575" s="183"/>
      <c r="XFA1048575" s="183"/>
      <c r="XFB1048575" s="183"/>
      <c r="XFC1048575" s="183"/>
      <c r="XFD1048575" s="184"/>
    </row>
    <row r="1048576" spans="16377:16384" ht="243" customHeight="1">
      <c r="XEW1048576" s="182"/>
      <c r="XEX1048576" s="183"/>
      <c r="XEY1048576" s="183"/>
      <c r="XEZ1048576" s="183"/>
      <c r="XFA1048576" s="183"/>
      <c r="XFB1048576" s="183"/>
      <c r="XFC1048576" s="183"/>
      <c r="XFD1048576" s="184"/>
    </row>
  </sheetData>
  <mergeCells count="4">
    <mergeCell ref="XEW2:XFD1048576"/>
    <mergeCell ref="B2:I1048576"/>
    <mergeCell ref="B1:I1"/>
    <mergeCell ref="XEW1:XFD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67628-81D3-4C90-91A8-12A5D6BA0F3F}">
  <sheetPr codeName="Sheet2"/>
  <dimension ref="A1:I32"/>
  <sheetViews>
    <sheetView topLeftCell="B10" workbookViewId="0">
      <selection activeCell="C19" sqref="C19"/>
    </sheetView>
  </sheetViews>
  <sheetFormatPr baseColWidth="10" defaultColWidth="0" defaultRowHeight="15" zeroHeight="1"/>
  <cols>
    <col min="1" max="1" width="5.6640625" hidden="1" customWidth="1"/>
    <col min="2" max="9" width="15.6640625" customWidth="1"/>
    <col min="10" max="16384" width="15.6640625" hidden="1"/>
  </cols>
  <sheetData>
    <row r="1" spans="2:9" ht="47">
      <c r="B1" s="130"/>
      <c r="C1" s="166" t="s">
        <v>134</v>
      </c>
      <c r="D1" s="166"/>
      <c r="E1" s="166"/>
      <c r="F1" s="166"/>
      <c r="G1" s="166"/>
      <c r="H1" s="130"/>
      <c r="I1" s="130"/>
    </row>
    <row r="2" spans="2:9">
      <c r="B2" s="123"/>
      <c r="C2" s="123"/>
      <c r="D2" s="123"/>
      <c r="E2" s="123"/>
      <c r="F2" s="123"/>
      <c r="G2" s="123"/>
      <c r="H2" s="123"/>
      <c r="I2" s="123"/>
    </row>
    <row r="3" spans="2:9">
      <c r="C3" s="127"/>
      <c r="E3" s="127"/>
      <c r="F3" s="127"/>
      <c r="G3" s="127"/>
      <c r="H3" s="127"/>
      <c r="I3" s="127"/>
    </row>
    <row r="4" spans="2:9" ht="19">
      <c r="B4" s="127"/>
      <c r="C4" s="131" t="s">
        <v>135</v>
      </c>
      <c r="D4" s="127"/>
      <c r="E4" s="127"/>
      <c r="F4" s="131" t="s">
        <v>137</v>
      </c>
      <c r="G4" s="127"/>
      <c r="H4" s="127"/>
      <c r="I4" s="127"/>
    </row>
    <row r="5" spans="2:9" ht="16">
      <c r="B5" s="127"/>
      <c r="C5" s="127" t="s">
        <v>167</v>
      </c>
      <c r="D5" s="127"/>
      <c r="E5" s="127"/>
      <c r="F5" s="127" t="s">
        <v>138</v>
      </c>
      <c r="G5" s="127"/>
      <c r="H5" s="127"/>
      <c r="I5" s="127"/>
    </row>
    <row r="6" spans="2:9">
      <c r="B6" s="127"/>
      <c r="C6" s="127" t="s">
        <v>166</v>
      </c>
      <c r="D6" s="127"/>
      <c r="E6" s="127"/>
      <c r="F6" s="127"/>
      <c r="G6" s="127"/>
      <c r="H6" s="127"/>
      <c r="I6" s="127"/>
    </row>
    <row r="7" spans="2:9">
      <c r="B7" s="127"/>
      <c r="C7" s="127" t="s">
        <v>168</v>
      </c>
      <c r="D7" s="127"/>
      <c r="E7" s="127"/>
      <c r="F7" s="127"/>
      <c r="G7" s="127"/>
      <c r="H7" s="127"/>
      <c r="I7" s="127"/>
    </row>
    <row r="8" spans="2:9">
      <c r="B8" s="127"/>
      <c r="C8" s="127" t="s">
        <v>165</v>
      </c>
      <c r="D8" s="127"/>
      <c r="E8" s="127"/>
      <c r="F8" s="127"/>
      <c r="G8" s="127"/>
      <c r="H8" s="127"/>
      <c r="I8" s="127"/>
    </row>
    <row r="9" spans="2:9">
      <c r="B9" s="127"/>
      <c r="C9" s="127" t="s">
        <v>148</v>
      </c>
      <c r="D9" s="127"/>
      <c r="E9" s="127"/>
      <c r="F9" s="127"/>
      <c r="G9" s="127"/>
      <c r="H9" s="127"/>
      <c r="I9" s="127"/>
    </row>
    <row r="10" spans="2:9">
      <c r="B10" s="127"/>
      <c r="C10" s="127" t="s">
        <v>149</v>
      </c>
      <c r="D10" s="127"/>
      <c r="E10" s="127"/>
      <c r="F10" s="132"/>
      <c r="G10" s="127"/>
      <c r="H10" s="127"/>
      <c r="I10" s="127"/>
    </row>
    <row r="11" spans="2:9">
      <c r="B11" s="127"/>
      <c r="C11" s="127" t="s">
        <v>150</v>
      </c>
      <c r="D11" s="127"/>
      <c r="E11" s="127"/>
      <c r="F11" s="127"/>
      <c r="G11" s="127"/>
      <c r="H11" s="127"/>
      <c r="I11" s="127"/>
    </row>
    <row r="12" spans="2:9">
      <c r="B12" s="127"/>
      <c r="C12" s="127"/>
      <c r="D12" s="127"/>
      <c r="E12" s="127"/>
      <c r="F12" s="127"/>
      <c r="G12" s="127"/>
      <c r="H12" s="127"/>
      <c r="I12" s="127"/>
    </row>
    <row r="13" spans="2:9">
      <c r="B13" s="127"/>
      <c r="C13" s="127"/>
      <c r="D13" s="127"/>
      <c r="E13" s="127"/>
      <c r="F13" s="127"/>
      <c r="G13" s="127"/>
      <c r="H13" s="127"/>
      <c r="I13" s="127"/>
    </row>
    <row r="14" spans="2:9" ht="19">
      <c r="B14" s="127"/>
      <c r="C14" s="131" t="s">
        <v>136</v>
      </c>
      <c r="D14" s="127"/>
      <c r="E14" s="133"/>
      <c r="F14" s="131" t="s">
        <v>162</v>
      </c>
      <c r="G14" s="127"/>
      <c r="H14" s="127"/>
      <c r="I14" s="127"/>
    </row>
    <row r="15" spans="2:9" ht="16">
      <c r="B15" s="127"/>
      <c r="C15" t="s">
        <v>139</v>
      </c>
      <c r="D15" s="127"/>
      <c r="E15" s="127"/>
      <c r="F15" s="127" t="s">
        <v>163</v>
      </c>
      <c r="G15" s="127"/>
      <c r="H15" s="127"/>
      <c r="I15" s="127"/>
    </row>
    <row r="16" spans="2:9">
      <c r="B16" s="127"/>
      <c r="C16" s="127" t="s">
        <v>169</v>
      </c>
      <c r="D16" s="127"/>
      <c r="E16" s="127"/>
      <c r="F16" s="127" t="s">
        <v>164</v>
      </c>
      <c r="G16" s="127"/>
      <c r="H16" s="127"/>
      <c r="I16" s="127"/>
    </row>
    <row r="17" spans="2:9">
      <c r="B17" s="127"/>
      <c r="C17" s="127"/>
      <c r="D17" s="127"/>
      <c r="E17" s="127"/>
      <c r="F17" s="127"/>
      <c r="G17" s="127"/>
      <c r="H17" s="127"/>
      <c r="I17" s="127"/>
    </row>
    <row r="18" spans="2:9">
      <c r="B18" s="127"/>
      <c r="C18" s="127"/>
      <c r="D18" s="127"/>
      <c r="E18" s="127"/>
      <c r="F18" s="127"/>
      <c r="G18" s="127"/>
      <c r="H18" s="127"/>
      <c r="I18" s="127"/>
    </row>
    <row r="19" spans="2:9">
      <c r="B19" s="127"/>
      <c r="C19" s="127"/>
      <c r="D19" s="127"/>
      <c r="E19" s="127"/>
      <c r="F19" s="127"/>
      <c r="G19" s="127"/>
      <c r="H19" s="127"/>
      <c r="I19" s="127"/>
    </row>
    <row r="20" spans="2:9">
      <c r="B20" s="127"/>
      <c r="C20" s="127"/>
      <c r="D20" s="127"/>
      <c r="E20" s="127"/>
      <c r="F20" s="127"/>
      <c r="G20" s="127"/>
      <c r="H20" s="127"/>
      <c r="I20" s="127"/>
    </row>
    <row r="21" spans="2:9">
      <c r="B21" s="127"/>
      <c r="C21" s="127"/>
      <c r="D21" s="127"/>
      <c r="E21" s="127"/>
      <c r="F21" s="127"/>
      <c r="G21" s="127"/>
      <c r="H21" s="127"/>
      <c r="I21" s="127"/>
    </row>
    <row r="22" spans="2:9">
      <c r="B22" s="127"/>
      <c r="C22" s="127"/>
      <c r="D22" s="127"/>
      <c r="E22" s="127"/>
      <c r="F22" s="127"/>
      <c r="G22" s="127"/>
      <c r="H22" s="127"/>
      <c r="I22" s="127"/>
    </row>
    <row r="23" spans="2:9">
      <c r="B23" s="127"/>
      <c r="C23" s="127"/>
      <c r="D23" s="127"/>
      <c r="E23" s="127"/>
      <c r="F23" s="127"/>
      <c r="G23" s="127"/>
      <c r="H23" s="127"/>
      <c r="I23" s="127"/>
    </row>
    <row r="24" spans="2:9">
      <c r="B24" s="127"/>
      <c r="C24" s="127"/>
      <c r="D24" s="127"/>
      <c r="E24" s="127"/>
      <c r="F24" s="127"/>
      <c r="G24" s="127"/>
      <c r="H24" s="127"/>
      <c r="I24" s="127"/>
    </row>
    <row r="25" spans="2:9">
      <c r="B25" s="127"/>
      <c r="C25" s="127"/>
      <c r="D25" s="127"/>
      <c r="E25" s="127"/>
      <c r="F25" s="127"/>
      <c r="G25" s="127"/>
      <c r="H25" s="127"/>
      <c r="I25" s="127"/>
    </row>
    <row r="26" spans="2:9">
      <c r="B26" s="127"/>
      <c r="C26" s="127"/>
      <c r="D26" s="127"/>
      <c r="E26" s="127"/>
      <c r="F26" s="127"/>
      <c r="G26" s="127"/>
      <c r="H26" s="127"/>
      <c r="I26" s="127"/>
    </row>
    <row r="27" spans="2:9">
      <c r="B27" s="127"/>
      <c r="C27" s="127"/>
      <c r="D27" s="127"/>
      <c r="E27" s="127"/>
      <c r="F27" s="127"/>
      <c r="G27" s="127"/>
      <c r="H27" s="127"/>
      <c r="I27" s="127"/>
    </row>
    <row r="28" spans="2:9">
      <c r="B28" s="127"/>
      <c r="C28" s="127"/>
      <c r="D28" s="127"/>
      <c r="E28" s="127"/>
      <c r="F28" s="127"/>
      <c r="G28" s="127"/>
      <c r="H28" s="127"/>
      <c r="I28" s="127"/>
    </row>
    <row r="29" spans="2:9">
      <c r="B29" s="127"/>
      <c r="C29" s="127"/>
      <c r="D29" s="127"/>
      <c r="E29" s="127"/>
      <c r="F29" s="127"/>
      <c r="G29" s="127"/>
      <c r="H29" s="127"/>
      <c r="I29" s="127"/>
    </row>
    <row r="32" spans="2:9" ht="15" hidden="1" customHeight="1"/>
  </sheetData>
  <mergeCells count="1">
    <mergeCell ref="C1:G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5D140-979B-44A0-97CB-3FE46F2B9AB3}">
  <sheetPr codeName="ShValues"/>
  <dimension ref="A2:AC124"/>
  <sheetViews>
    <sheetView topLeftCell="A18" zoomScale="80" zoomScaleNormal="80" workbookViewId="0">
      <selection activeCell="F24" sqref="F24"/>
    </sheetView>
  </sheetViews>
  <sheetFormatPr baseColWidth="10" defaultColWidth="8.6640625" defaultRowHeight="15"/>
  <cols>
    <col min="1" max="1" width="30.6640625" style="11" bestFit="1" customWidth="1"/>
    <col min="2" max="2" width="25" style="11" bestFit="1" customWidth="1"/>
    <col min="3" max="3" width="23.33203125" style="11" bestFit="1" customWidth="1"/>
    <col min="4" max="4" width="25.33203125" style="11" bestFit="1" customWidth="1"/>
    <col min="5" max="5" width="14.6640625" style="11" bestFit="1" customWidth="1"/>
    <col min="6" max="6" width="22.33203125" style="11" bestFit="1" customWidth="1"/>
    <col min="7" max="7" width="20.1640625" style="11" bestFit="1" customWidth="1"/>
    <col min="8" max="9" width="12.33203125" style="11" bestFit="1" customWidth="1"/>
    <col min="10" max="10" width="18.83203125" style="11" bestFit="1" customWidth="1"/>
    <col min="11" max="11" width="13.33203125" style="11" bestFit="1" customWidth="1"/>
    <col min="12" max="12" width="16.1640625" style="11" bestFit="1" customWidth="1"/>
    <col min="13" max="13" width="22.33203125" style="11" bestFit="1" customWidth="1"/>
    <col min="14" max="15" width="12.33203125" style="11" bestFit="1" customWidth="1"/>
    <col min="16" max="16" width="14.1640625" style="11" bestFit="1" customWidth="1"/>
    <col min="17" max="17" width="17.1640625" style="11" bestFit="1" customWidth="1"/>
    <col min="18" max="21" width="12.33203125" style="11" bestFit="1" customWidth="1"/>
    <col min="22" max="22" width="14.5" style="11" bestFit="1" customWidth="1"/>
    <col min="23" max="23" width="11.33203125" style="11" bestFit="1" customWidth="1"/>
    <col min="24" max="26" width="12.33203125" style="11" bestFit="1" customWidth="1"/>
    <col min="27" max="27" width="12.83203125" style="11" bestFit="1" customWidth="1"/>
    <col min="28" max="28" width="8.6640625" style="11"/>
    <col min="29" max="29" width="22.33203125" style="11" bestFit="1" customWidth="1"/>
    <col min="30" max="16384" width="8.6640625" style="11"/>
  </cols>
  <sheetData>
    <row r="2" spans="1:29">
      <c r="A2" s="11" t="s">
        <v>18</v>
      </c>
      <c r="B2" s="72"/>
      <c r="D2" s="32"/>
    </row>
    <row r="3" spans="1:29">
      <c r="A3" s="11" t="s">
        <v>19</v>
      </c>
      <c r="B3" s="72" t="s">
        <v>57</v>
      </c>
      <c r="D3" s="32"/>
    </row>
    <row r="4" spans="1:29">
      <c r="G4" s="140"/>
    </row>
    <row r="5" spans="1:29">
      <c r="C5" s="41"/>
      <c r="G5" s="140"/>
    </row>
    <row r="6" spans="1:29" ht="16" thickBot="1">
      <c r="G6" s="140"/>
    </row>
    <row r="7" spans="1:29" ht="33" thickBot="1">
      <c r="A7" s="14"/>
      <c r="B7" s="15"/>
      <c r="C7" s="193" t="s">
        <v>20</v>
      </c>
      <c r="D7" s="194"/>
      <c r="E7" s="194"/>
      <c r="F7" s="194"/>
      <c r="G7" s="141"/>
      <c r="H7" s="195" t="s">
        <v>21</v>
      </c>
      <c r="I7" s="195"/>
      <c r="J7" s="195"/>
      <c r="K7" s="196"/>
      <c r="L7" s="73"/>
      <c r="M7" s="197" t="s">
        <v>22</v>
      </c>
      <c r="N7" s="197"/>
      <c r="O7" s="197"/>
      <c r="P7" s="197"/>
      <c r="Q7" s="36"/>
      <c r="R7" s="202" t="s">
        <v>23</v>
      </c>
      <c r="S7" s="202"/>
      <c r="T7" s="202"/>
      <c r="U7" s="202"/>
      <c r="V7" s="203"/>
      <c r="W7" s="199" t="s">
        <v>24</v>
      </c>
      <c r="X7" s="200"/>
      <c r="Y7" s="200"/>
      <c r="Z7" s="200"/>
      <c r="AA7" s="201"/>
      <c r="AC7" s="13" t="s">
        <v>130</v>
      </c>
    </row>
    <row r="8" spans="1:29">
      <c r="A8" s="16"/>
      <c r="C8" s="43">
        <v>30.739965311523687</v>
      </c>
      <c r="D8" s="43">
        <v>13.457273703044814</v>
      </c>
      <c r="E8" s="43">
        <v>14.083193410163176</v>
      </c>
      <c r="F8" s="43">
        <v>35.20798352540794</v>
      </c>
      <c r="G8" s="138">
        <v>6.5115840498603932</v>
      </c>
      <c r="H8" s="19"/>
      <c r="I8" s="19"/>
      <c r="J8" s="19"/>
      <c r="K8" s="19"/>
      <c r="L8" s="19"/>
      <c r="M8" s="74"/>
      <c r="N8" s="74"/>
      <c r="O8" s="74"/>
      <c r="P8" s="74"/>
      <c r="Q8" s="74"/>
      <c r="R8" s="20"/>
      <c r="S8" s="20"/>
      <c r="T8" s="20"/>
      <c r="U8" s="20"/>
      <c r="V8" s="20"/>
      <c r="W8" s="37"/>
      <c r="X8" s="37"/>
      <c r="Y8" s="37"/>
      <c r="Z8" s="37"/>
      <c r="AA8" s="37"/>
    </row>
    <row r="9" spans="1:29" ht="48">
      <c r="A9" s="26" t="s">
        <v>1</v>
      </c>
      <c r="B9" s="1" t="s">
        <v>2</v>
      </c>
      <c r="C9" s="2" t="s">
        <v>96</v>
      </c>
      <c r="D9" s="2" t="s">
        <v>94</v>
      </c>
      <c r="E9" s="2" t="s">
        <v>95</v>
      </c>
      <c r="F9" s="3" t="s">
        <v>6</v>
      </c>
      <c r="G9" s="139" t="s">
        <v>7</v>
      </c>
      <c r="H9" s="4" t="s">
        <v>26</v>
      </c>
      <c r="I9" s="4" t="s">
        <v>27</v>
      </c>
      <c r="J9" s="4" t="s">
        <v>28</v>
      </c>
      <c r="K9" s="4" t="s">
        <v>29</v>
      </c>
      <c r="L9" s="4" t="s">
        <v>30</v>
      </c>
      <c r="M9" s="21" t="s">
        <v>31</v>
      </c>
      <c r="N9" s="21" t="s">
        <v>32</v>
      </c>
      <c r="O9" s="21" t="s">
        <v>33</v>
      </c>
      <c r="P9" s="21" t="s">
        <v>34</v>
      </c>
      <c r="Q9" s="21" t="s">
        <v>35</v>
      </c>
      <c r="R9" s="22" t="s">
        <v>36</v>
      </c>
      <c r="S9" s="22" t="s">
        <v>37</v>
      </c>
      <c r="T9" s="22" t="s">
        <v>38</v>
      </c>
      <c r="U9" s="22" t="s">
        <v>39</v>
      </c>
      <c r="V9" s="22" t="s">
        <v>40</v>
      </c>
      <c r="W9" s="23" t="s">
        <v>41</v>
      </c>
      <c r="X9" s="23" t="s">
        <v>42</v>
      </c>
      <c r="Y9" s="23" t="s">
        <v>43</v>
      </c>
      <c r="Z9" s="23" t="s">
        <v>44</v>
      </c>
      <c r="AA9" s="23" t="s">
        <v>45</v>
      </c>
    </row>
    <row r="10" spans="1:29">
      <c r="A10" s="26" t="s">
        <v>8</v>
      </c>
      <c r="B10" s="1" t="s">
        <v>93</v>
      </c>
      <c r="C10" s="5">
        <v>3747.04</v>
      </c>
      <c r="D10" s="119">
        <v>3.0000000000000001E-3</v>
      </c>
      <c r="E10" s="7">
        <v>4.91</v>
      </c>
      <c r="F10" s="38" t="s">
        <v>152</v>
      </c>
      <c r="G10" s="139" t="s">
        <v>97</v>
      </c>
      <c r="H10" s="19">
        <f>C10/SQRT(SUM($C$10^2+$C$11^2+$C$12^2+$C$13^2+$C$14^2+$C$15^2+$C$16^2+$C$17^2+$C$18))</f>
        <v>0.454965964673747</v>
      </c>
      <c r="I10" s="19">
        <f>D10/SQRT(SUM($D$10^2+$D$11^2+$D$12^2+$D$13^2+$D$14^2+$D$15^2+$D$16^2+$D$17^2+$D$18^2))</f>
        <v>7.1885093344824878E-5</v>
      </c>
      <c r="J10" s="19">
        <f>E10/SQRT(SUM($E$10^2+$E$11^2+$E$12^2+$E$13^2+$E$14^2+$E$15^2+$E$16^2+$E$17^2+$E$18^2))</f>
        <v>9.8215609134597634E-2</v>
      </c>
      <c r="K10" s="19">
        <f>F10/SQRT(SUM($F$10^2+$F$11^2+$F$12^2+$F$13^2+$F$14^2+$F$15^2+$F$16^2+$F$17^2+$F$18^2))</f>
        <v>0.3586689220255373</v>
      </c>
      <c r="L10" s="19">
        <f>G10/SQRT(SUM($G$10^2+$G$11^2+$G$12^2+$G$13^2+$G$14^2+$G$15^2+$G$16^2+$G$17^2+$G$18^2))</f>
        <v>0.22212130770273764</v>
      </c>
      <c r="M10" s="74">
        <f t="shared" ref="M10:M18" si="0">$C$8/100*H10</f>
        <v>0.13985637971994894</v>
      </c>
      <c r="N10" s="74">
        <f>$D$8/100*I10</f>
        <v>9.6737737631023362E-6</v>
      </c>
      <c r="O10" s="74">
        <f>$E$8/100*J10</f>
        <v>1.3831894193395275E-2</v>
      </c>
      <c r="P10" s="74">
        <f>$F$8/100*K10</f>
        <v>0.12628009497750942</v>
      </c>
      <c r="Q10" s="74">
        <f>$G$8/100*L10</f>
        <v>1.4463615643712789E-2</v>
      </c>
      <c r="R10" s="20">
        <f>MIN(M10:M18)</f>
        <v>1.6270121077896941E-2</v>
      </c>
      <c r="S10" s="20">
        <f>MIN(N10:N18)</f>
        <v>9.6737737631023362E-6</v>
      </c>
      <c r="T10" s="20">
        <f>MIN(O10:O18)</f>
        <v>1.278675514130777E-2</v>
      </c>
      <c r="U10" s="20">
        <f>MAX(P10:P18)</f>
        <v>0.12628009497750942</v>
      </c>
      <c r="V10" s="20">
        <f>MIN(Q10:Q18)</f>
        <v>7.3210893999040034E-3</v>
      </c>
      <c r="W10" s="75">
        <f>MAX(M10:M18)</f>
        <v>0.13985637971994894</v>
      </c>
      <c r="X10" s="75">
        <f>MAX(N10:N18)</f>
        <v>7.1843893147306687E-2</v>
      </c>
      <c r="Y10" s="75">
        <f>MAX(O10:O18)</f>
        <v>7.3638638333065692E-2</v>
      </c>
      <c r="Z10" s="75">
        <f>MIN(P10:P18)</f>
        <v>8.3359051459872782E-2</v>
      </c>
      <c r="AA10" s="75">
        <f>MAX(Q10:Q18)</f>
        <v>2.9105794443520797E-2</v>
      </c>
      <c r="AC10" s="38">
        <v>100</v>
      </c>
    </row>
    <row r="11" spans="1:29">
      <c r="A11" s="26" t="s">
        <v>10</v>
      </c>
      <c r="B11" s="1" t="s">
        <v>93</v>
      </c>
      <c r="C11" s="5">
        <v>2866.7657749092236</v>
      </c>
      <c r="D11" s="7">
        <v>0.78203569098022541</v>
      </c>
      <c r="E11" s="7">
        <v>4.5389999999999997</v>
      </c>
      <c r="F11" s="40" t="s">
        <v>153</v>
      </c>
      <c r="G11" s="139" t="s">
        <v>123</v>
      </c>
      <c r="H11" s="19">
        <f>C11/SQRT(SUM($C$10^2+$C$11^2+$C$12^2+$C$13^2+$C$14^2+$C$15^2+$C$16^2+$C$17^2+$C$18))</f>
        <v>0.34808298184040115</v>
      </c>
      <c r="I11" s="19">
        <f t="shared" ref="I11:I18" si="1">D11/SQRT(SUM($D$10^2+$D$11^2+$D$12^2+$D$13^2+$D$14^2+$D$15^2+$D$16^2+$D$17^2+$D$18^2))</f>
        <v>1.8738902881699375E-2</v>
      </c>
      <c r="J11" s="19">
        <f t="shared" ref="J11:J18" si="2">E11/SQRT(SUM($E$10^2+$E$11^2+$E$12^2+$E$13^2+$E$14^2+$E$15^2+$E$16^2+$E$17^2+$E$18^2))</f>
        <v>9.0794429707115806E-2</v>
      </c>
      <c r="K11" s="19">
        <f>F11/SQRT(SUM($F$10^2+$F$11^2+$F$12^2+$F$13^2+$F$14^2+$F$15^2+$F$16^2+$F$17^2+$F$18^2))</f>
        <v>0.33549649166995482</v>
      </c>
      <c r="L11" s="19">
        <f t="shared" ref="L11:L17" si="3">G11/SQRT(SUM($G$10^2+$G$11^2+$G$12^2+$G$13^2+$G$14^2+$G$15^2+$G$16^2+$G$17^2+$G$18^2))</f>
        <v>0.27422383667004646</v>
      </c>
      <c r="M11" s="74">
        <f t="shared" si="0"/>
        <v>0.10700058787305661</v>
      </c>
      <c r="N11" s="74">
        <f t="shared" ref="N11:N18" si="4">$D$8/100*I11</f>
        <v>2.5217454497380369E-3</v>
      </c>
      <c r="O11" s="74">
        <f t="shared" ref="O11:O18" si="5">$E$8/100*J11</f>
        <v>1.278675514130777E-2</v>
      </c>
      <c r="P11" s="74">
        <f>$F$8/100*K11</f>
        <v>0.1181215495154793</v>
      </c>
      <c r="Q11" s="74">
        <f>$G$8/100*L11</f>
        <v>1.7856315609521962E-2</v>
      </c>
      <c r="R11" s="20"/>
      <c r="S11" s="20"/>
      <c r="T11" s="20"/>
      <c r="U11" s="20"/>
      <c r="V11" s="20"/>
      <c r="W11" s="75"/>
      <c r="X11" s="75"/>
      <c r="Y11" s="75"/>
      <c r="Z11" s="75"/>
      <c r="AA11" s="75"/>
      <c r="AC11" s="38">
        <v>100</v>
      </c>
    </row>
    <row r="12" spans="1:29">
      <c r="A12" s="26" t="s">
        <v>11</v>
      </c>
      <c r="B12" s="1" t="s">
        <v>93</v>
      </c>
      <c r="C12" s="5">
        <v>3440.87</v>
      </c>
      <c r="D12" s="7">
        <v>5.968</v>
      </c>
      <c r="E12" s="7">
        <v>10.477</v>
      </c>
      <c r="F12" s="40" t="s">
        <v>154</v>
      </c>
      <c r="G12" s="139" t="s">
        <v>98</v>
      </c>
      <c r="H12" s="19">
        <f t="shared" ref="H12:H17" si="6">C12/SQRT(SUM($C$10^2+$C$11^2+$C$12^2+$C$13^2+$C$14^2+$C$15^2+$C$16^2+$C$17^2+$C$18))</f>
        <v>0.41779077321484581</v>
      </c>
      <c r="I12" s="19">
        <f t="shared" si="1"/>
        <v>0.14300341236063827</v>
      </c>
      <c r="J12" s="19">
        <f t="shared" si="2"/>
        <v>0.20957330690492451</v>
      </c>
      <c r="K12" s="19">
        <f t="shared" ref="K12:K18" si="7">F12/SQRT(SUM($F$10^2+$F$11^2+$F$12^2+$F$13^2+$F$14^2+$F$15^2+$F$16^2+$F$17^2+$F$18^2))</f>
        <v>0.35463893413760994</v>
      </c>
      <c r="L12" s="19">
        <f t="shared" si="3"/>
        <v>0.28245055177014783</v>
      </c>
      <c r="M12" s="74">
        <f t="shared" si="0"/>
        <v>0.1284287387609902</v>
      </c>
      <c r="N12" s="74">
        <f t="shared" si="4"/>
        <v>1.9244360606064912E-2</v>
      </c>
      <c r="O12" s="74">
        <f t="shared" si="5"/>
        <v>2.9514614147495375E-2</v>
      </c>
      <c r="P12" s="74">
        <f t="shared" ref="P12:P18" si="8">$F$8/100*K12</f>
        <v>0.12486121750585201</v>
      </c>
      <c r="Q12" s="74">
        <f t="shared" ref="Q12:Q18" si="9">$G$8/100*L12</f>
        <v>1.8392005077807617E-2</v>
      </c>
      <c r="R12" s="20"/>
      <c r="S12" s="20"/>
      <c r="T12" s="20"/>
      <c r="U12" s="20"/>
      <c r="V12" s="20"/>
      <c r="W12" s="75"/>
      <c r="X12" s="75"/>
      <c r="Y12" s="75"/>
      <c r="Z12" s="75"/>
      <c r="AA12" s="75"/>
      <c r="AC12" s="38">
        <v>100</v>
      </c>
    </row>
    <row r="13" spans="1:29">
      <c r="A13" s="26" t="s">
        <v>12</v>
      </c>
      <c r="B13" s="1" t="s">
        <v>93</v>
      </c>
      <c r="C13" s="5">
        <v>2560.0720000000001</v>
      </c>
      <c r="D13" s="7">
        <v>6.8739999999999997</v>
      </c>
      <c r="E13" s="7">
        <v>10.138999999999999</v>
      </c>
      <c r="F13" s="40" t="s">
        <v>155</v>
      </c>
      <c r="G13" s="39" t="s">
        <v>124</v>
      </c>
      <c r="H13" s="19">
        <f t="shared" si="6"/>
        <v>0.31084419358059934</v>
      </c>
      <c r="I13" s="19">
        <f t="shared" si="1"/>
        <v>0.16471271055077538</v>
      </c>
      <c r="J13" s="19">
        <f>E13/SQRT(SUM($E$10^2+$E$11^2+$E$12^2+$E$13^2+$E$14^2+$E$15^2+$E$16^2+$E$17^2+$E$18^2))</f>
        <v>0.20281223238608662</v>
      </c>
      <c r="K13" s="19">
        <f t="shared" si="7"/>
        <v>0.33146650378202747</v>
      </c>
      <c r="L13" s="19">
        <f t="shared" si="3"/>
        <v>0.33455308073745671</v>
      </c>
      <c r="M13" s="74">
        <f t="shared" si="0"/>
        <v>9.5553397279561775E-2</v>
      </c>
      <c r="N13" s="74">
        <f t="shared" si="4"/>
        <v>2.2165840282521818E-2</v>
      </c>
      <c r="O13" s="74">
        <f t="shared" si="5"/>
        <v>2.8562438946402174E-2</v>
      </c>
      <c r="P13" s="74">
        <f t="shared" si="8"/>
        <v>0.11670267204382191</v>
      </c>
      <c r="Q13" s="74">
        <f t="shared" si="9"/>
        <v>2.1784705043616796E-2</v>
      </c>
      <c r="R13" s="20"/>
      <c r="S13" s="20"/>
      <c r="T13" s="20"/>
      <c r="U13" s="20"/>
      <c r="V13" s="20"/>
      <c r="W13" s="75"/>
      <c r="X13" s="75"/>
      <c r="Y13" s="75"/>
      <c r="Z13" s="75"/>
      <c r="AA13" s="75"/>
      <c r="AC13" s="38">
        <v>100</v>
      </c>
    </row>
    <row r="14" spans="1:29">
      <c r="A14" s="26" t="s">
        <v>13</v>
      </c>
      <c r="B14" s="1" t="s">
        <v>93</v>
      </c>
      <c r="C14" s="5">
        <v>2947.35</v>
      </c>
      <c r="D14" s="7">
        <v>22.28</v>
      </c>
      <c r="E14" s="7">
        <v>26.14</v>
      </c>
      <c r="F14" s="40" t="s">
        <v>156</v>
      </c>
      <c r="G14" s="39" t="s">
        <v>125</v>
      </c>
      <c r="H14" s="19">
        <f t="shared" si="6"/>
        <v>0.35786752636245361</v>
      </c>
      <c r="I14" s="19">
        <f t="shared" si="1"/>
        <v>0.53386662657423278</v>
      </c>
      <c r="J14" s="19">
        <f t="shared" si="2"/>
        <v>0.52288310036219598</v>
      </c>
      <c r="K14" s="19">
        <f t="shared" si="7"/>
        <v>0.35665392808157359</v>
      </c>
      <c r="L14" s="19">
        <f t="shared" si="3"/>
        <v>0.37020217950456275</v>
      </c>
      <c r="M14" s="74">
        <f t="shared" si="0"/>
        <v>0.11000835346502613</v>
      </c>
      <c r="N14" s="74">
        <f t="shared" si="4"/>
        <v>7.1843893147306687E-2</v>
      </c>
      <c r="O14" s="74">
        <f t="shared" si="5"/>
        <v>7.3638638333065692E-2</v>
      </c>
      <c r="P14" s="74">
        <f t="shared" si="8"/>
        <v>0.12557065624168071</v>
      </c>
      <c r="Q14" s="74">
        <f t="shared" si="9"/>
        <v>2.4106026072854649E-2</v>
      </c>
      <c r="R14" s="20"/>
      <c r="S14" s="20"/>
      <c r="T14" s="20"/>
      <c r="U14" s="20"/>
      <c r="V14" s="20"/>
      <c r="W14" s="75"/>
      <c r="X14" s="75"/>
      <c r="Y14" s="75"/>
      <c r="Z14" s="75"/>
      <c r="AA14" s="75"/>
      <c r="AC14" s="38">
        <v>100</v>
      </c>
    </row>
    <row r="15" spans="1:29">
      <c r="A15" s="26" t="s">
        <v>15</v>
      </c>
      <c r="B15" s="1" t="s">
        <v>93</v>
      </c>
      <c r="C15" s="5">
        <v>2240.29</v>
      </c>
      <c r="D15" s="7">
        <v>15.13</v>
      </c>
      <c r="E15" s="7">
        <v>18.07</v>
      </c>
      <c r="F15" s="39" t="s">
        <v>157</v>
      </c>
      <c r="G15" s="39" t="s">
        <v>126</v>
      </c>
      <c r="H15" s="19">
        <f>C15/SQRT(SUM($C$10^2+$C$11^2+$C$12^2+$C$13^2+$C$14^2+$C$15^2+$C$16^2+$C$17^2+$C$18))</f>
        <v>0.27201623174531059</v>
      </c>
      <c r="I15" s="19">
        <f t="shared" si="1"/>
        <v>0.36254048743573347</v>
      </c>
      <c r="J15" s="19">
        <f t="shared" si="2"/>
        <v>0.36145744543017905</v>
      </c>
      <c r="K15" s="19">
        <f t="shared" si="7"/>
        <v>0.33348149772599117</v>
      </c>
      <c r="L15" s="19">
        <f t="shared" si="3"/>
        <v>0.42230470847187157</v>
      </c>
      <c r="M15" s="74">
        <f t="shared" si="0"/>
        <v>8.3617695280222365E-2</v>
      </c>
      <c r="N15" s="74">
        <f t="shared" si="4"/>
        <v>4.8788065678579448E-2</v>
      </c>
      <c r="O15" s="74">
        <f t="shared" si="5"/>
        <v>5.0904751135367132E-2</v>
      </c>
      <c r="P15" s="74">
        <f t="shared" si="8"/>
        <v>0.11741211077965062</v>
      </c>
      <c r="Q15" s="74">
        <f t="shared" si="9"/>
        <v>2.749872603866382E-2</v>
      </c>
      <c r="R15" s="20"/>
      <c r="S15" s="20"/>
      <c r="T15" s="20"/>
      <c r="U15" s="20"/>
      <c r="V15" s="20"/>
      <c r="W15" s="75"/>
      <c r="X15" s="75"/>
      <c r="Y15" s="75"/>
      <c r="Z15" s="75"/>
      <c r="AA15" s="75"/>
      <c r="AC15" s="38">
        <v>100</v>
      </c>
    </row>
    <row r="16" spans="1:29">
      <c r="A16" s="26" t="s">
        <v>14</v>
      </c>
      <c r="B16" s="1" t="s">
        <v>93</v>
      </c>
      <c r="C16" s="5">
        <v>2907.27</v>
      </c>
      <c r="D16" s="7">
        <v>22.19</v>
      </c>
      <c r="E16" s="7">
        <v>26</v>
      </c>
      <c r="F16" s="39" t="s">
        <v>158</v>
      </c>
      <c r="G16" s="39" t="s">
        <v>127</v>
      </c>
      <c r="H16" s="19">
        <f t="shared" si="6"/>
        <v>0.35300100882751306</v>
      </c>
      <c r="I16" s="19">
        <f t="shared" si="1"/>
        <v>0.53171007377388801</v>
      </c>
      <c r="J16" s="19">
        <f t="shared" si="2"/>
        <v>0.52008265529522169</v>
      </c>
      <c r="K16" s="19">
        <f t="shared" si="7"/>
        <v>0.347586455333737</v>
      </c>
      <c r="L16" s="19">
        <f t="shared" si="3"/>
        <v>0.3948823248048669</v>
      </c>
      <c r="M16" s="74">
        <f t="shared" si="0"/>
        <v>0.10851238766290619</v>
      </c>
      <c r="N16" s="74">
        <f t="shared" si="4"/>
        <v>7.1553679934413611E-2</v>
      </c>
      <c r="O16" s="74">
        <f t="shared" si="5"/>
        <v>7.3244246237938321E-2</v>
      </c>
      <c r="P16" s="74">
        <f t="shared" si="8"/>
        <v>0.12237818193045154</v>
      </c>
      <c r="Q16" s="74">
        <f t="shared" si="9"/>
        <v>2.5713094477711623E-2</v>
      </c>
      <c r="R16" s="20"/>
      <c r="S16" s="20"/>
      <c r="T16" s="20"/>
      <c r="U16" s="20"/>
      <c r="V16" s="20"/>
      <c r="W16" s="75"/>
      <c r="X16" s="75"/>
      <c r="Y16" s="75"/>
      <c r="Z16" s="75"/>
      <c r="AA16" s="75"/>
      <c r="AC16" s="38">
        <v>100</v>
      </c>
    </row>
    <row r="17" spans="1:29">
      <c r="A17" s="26" t="s">
        <v>16</v>
      </c>
      <c r="B17" s="1" t="s">
        <v>93</v>
      </c>
      <c r="C17" s="5">
        <v>2240.29</v>
      </c>
      <c r="D17" s="7">
        <v>15.13</v>
      </c>
      <c r="E17" s="7">
        <v>18.100000000000001</v>
      </c>
      <c r="F17" s="39" t="s">
        <v>159</v>
      </c>
      <c r="G17" s="39" t="s">
        <v>128</v>
      </c>
      <c r="H17" s="19">
        <f t="shared" si="6"/>
        <v>0.27201623174531059</v>
      </c>
      <c r="I17" s="19">
        <f t="shared" si="1"/>
        <v>0.36254048743573347</v>
      </c>
      <c r="J17" s="19">
        <f t="shared" si="2"/>
        <v>0.36205754080167357</v>
      </c>
      <c r="K17" s="19">
        <f t="shared" si="7"/>
        <v>0.32844401286608194</v>
      </c>
      <c r="L17" s="19">
        <f t="shared" si="3"/>
        <v>0.44698485377217573</v>
      </c>
      <c r="M17" s="74">
        <f t="shared" si="0"/>
        <v>8.3617695280222365E-2</v>
      </c>
      <c r="N17" s="74">
        <f t="shared" si="4"/>
        <v>4.8788065678579448E-2</v>
      </c>
      <c r="O17" s="74">
        <f t="shared" si="5"/>
        <v>5.0989263727180142E-2</v>
      </c>
      <c r="P17" s="74">
        <f t="shared" si="8"/>
        <v>0.11563851394007886</v>
      </c>
      <c r="Q17" s="74">
        <f t="shared" si="9"/>
        <v>2.9105794443520797E-2</v>
      </c>
      <c r="R17" s="20"/>
      <c r="S17" s="20"/>
      <c r="T17" s="20"/>
      <c r="U17" s="20"/>
      <c r="V17" s="20"/>
      <c r="W17" s="75"/>
      <c r="X17" s="75"/>
      <c r="Y17" s="75"/>
      <c r="Z17" s="75"/>
      <c r="AA17" s="75"/>
      <c r="AC17" s="38">
        <v>100</v>
      </c>
    </row>
    <row r="18" spans="1:29" ht="16" thickBot="1">
      <c r="A18" s="27" t="s">
        <v>89</v>
      </c>
      <c r="B18" s="1" t="s">
        <v>93</v>
      </c>
      <c r="C18" s="8">
        <v>435.91</v>
      </c>
      <c r="D18" s="10">
        <v>14.545</v>
      </c>
      <c r="E18" s="10">
        <v>15.116</v>
      </c>
      <c r="F18" s="39">
        <v>58.75</v>
      </c>
      <c r="G18" s="39" t="s">
        <v>129</v>
      </c>
      <c r="H18" s="19">
        <f>C18/SQRT(SUM($C$10^2+$C$11^2+$C$12^2+$C$13^2+$C$14^2+$C$15^2+$C$16^2+$C$17^2+$C$18))</f>
        <v>5.2928234996405983E-2</v>
      </c>
      <c r="I18" s="19">
        <f t="shared" si="1"/>
        <v>0.34852289423349259</v>
      </c>
      <c r="J18" s="19">
        <f t="shared" si="2"/>
        <v>0.30236805451702192</v>
      </c>
      <c r="K18" s="19">
        <f t="shared" si="7"/>
        <v>0.23676178841573389</v>
      </c>
      <c r="L18" s="19">
        <f>G18/SQRT(SUM($G$10^2+$G$11^2+$G$12^2+$G$13^2+$G$14^2+$G$15^2+$G$16^2+$G$17^2+$G$18^2))</f>
        <v>0.11243177303471905</v>
      </c>
      <c r="M18" s="74">
        <f t="shared" si="0"/>
        <v>1.6270121077896941E-2</v>
      </c>
      <c r="N18" s="74">
        <f t="shared" si="4"/>
        <v>4.6901679794774491E-2</v>
      </c>
      <c r="O18" s="74">
        <f t="shared" si="5"/>
        <v>4.2583077928179829E-2</v>
      </c>
      <c r="P18" s="74">
        <f t="shared" si="8"/>
        <v>8.3359051459872782E-2</v>
      </c>
      <c r="Q18" s="74">
        <f t="shared" si="9"/>
        <v>7.3210893999040034E-3</v>
      </c>
      <c r="R18" s="20"/>
      <c r="S18" s="20"/>
      <c r="T18" s="20"/>
      <c r="U18" s="20"/>
      <c r="V18" s="20"/>
      <c r="W18" s="75"/>
      <c r="X18" s="75"/>
      <c r="Y18" s="75"/>
      <c r="Z18" s="75"/>
      <c r="AA18" s="75"/>
      <c r="AC18" s="38">
        <v>50</v>
      </c>
    </row>
    <row r="19" spans="1:29">
      <c r="A19" s="28"/>
      <c r="C19" s="32"/>
      <c r="F19" s="32"/>
      <c r="G19" s="32"/>
    </row>
    <row r="20" spans="1:29">
      <c r="A20" s="28"/>
      <c r="B20" s="34" t="s">
        <v>46</v>
      </c>
      <c r="C20" s="32">
        <f>C8+D8+E8+F8+G8</f>
        <v>100.00000000000001</v>
      </c>
      <c r="D20" s="32"/>
    </row>
    <row r="21" spans="1:29">
      <c r="A21" s="28"/>
      <c r="I21" s="204" t="s">
        <v>47</v>
      </c>
      <c r="J21" s="204"/>
      <c r="K21" s="204"/>
      <c r="L21" s="204"/>
      <c r="M21" s="204"/>
      <c r="N21" s="204"/>
      <c r="O21" s="204"/>
    </row>
    <row r="22" spans="1:29" ht="16" thickBot="1">
      <c r="A22" s="28"/>
      <c r="H22" s="32"/>
      <c r="I22" s="24"/>
    </row>
    <row r="23" spans="1:29" ht="33" thickBot="1">
      <c r="A23" s="65" t="s">
        <v>1</v>
      </c>
      <c r="B23" s="66" t="s">
        <v>48</v>
      </c>
      <c r="C23" s="66" t="s">
        <v>49</v>
      </c>
      <c r="D23" s="67" t="s">
        <v>50</v>
      </c>
      <c r="E23" s="68" t="s">
        <v>51</v>
      </c>
      <c r="F23" s="70" t="s">
        <v>52</v>
      </c>
      <c r="I23"/>
      <c r="J23" s="205" t="s">
        <v>0</v>
      </c>
      <c r="K23" s="206"/>
      <c r="L23" s="206"/>
      <c r="M23" s="206"/>
      <c r="N23" s="206"/>
      <c r="O23" s="207"/>
    </row>
    <row r="24" spans="1:29" ht="17" thickBot="1">
      <c r="A24" s="29" t="s">
        <v>8</v>
      </c>
      <c r="B24" s="12">
        <f>SQRT(SUM((M10-$R$10)^2+(N10-$S$10)^2+(O10-$T$10)^2+(P10-$U$10)^2+(Q10-$V$10)^2))</f>
        <v>0.12379689544541038</v>
      </c>
      <c r="C24" s="12">
        <f>SQRT(SUM((M10-$W$10)^2+(N10-$X$10)^2+(O10-$Y$10)^2+(P10-$Z$10)^2+(Q10-$AA$10)^2))</f>
        <v>0.10389230526965311</v>
      </c>
      <c r="D24" s="69">
        <f t="shared" ref="D24:D32" si="10">B24+C24</f>
        <v>0.22768920071506349</v>
      </c>
      <c r="E24" s="69">
        <f t="shared" ref="E24:E32" si="11">C24/D24</f>
        <v>0.45628999945266085</v>
      </c>
      <c r="F24" s="70">
        <f>_xlfn.RANK.EQ(E24,$E$24:$E$32,0)</f>
        <v>4</v>
      </c>
      <c r="H24" s="33"/>
      <c r="I24" s="208" t="s">
        <v>0</v>
      </c>
      <c r="J24" s="51"/>
      <c r="K24" s="55" t="s">
        <v>53</v>
      </c>
      <c r="L24" s="56" t="s">
        <v>54</v>
      </c>
      <c r="M24" s="57" t="s">
        <v>55</v>
      </c>
      <c r="N24" s="57" t="s">
        <v>6</v>
      </c>
      <c r="O24" s="58" t="s">
        <v>7</v>
      </c>
    </row>
    <row r="25" spans="1:29" ht="17" thickBot="1">
      <c r="A25" s="29" t="s">
        <v>10</v>
      </c>
      <c r="B25" s="12">
        <f t="shared" ref="B25:B32" si="12">SQRT(SUM((M11-$R$10)^2+(N11-$S$10)^2+(O11-$T$10)^2+(P11-$U$10)^2+(Q11-$V$10)^2))</f>
        <v>9.1738110751838797E-2</v>
      </c>
      <c r="C25" s="12">
        <f t="shared" ref="C25:C31" si="13">SQRT(SUM((M11-$W$10)^2+(N11-$X$10)^2+(O11-$Y$10)^2+(P11-$Z$10)^2+(Q11-$AA$10)^2))</f>
        <v>0.10451314248636784</v>
      </c>
      <c r="D25" s="69">
        <f t="shared" si="10"/>
        <v>0.19625125323820664</v>
      </c>
      <c r="E25" s="69">
        <f t="shared" si="11"/>
        <v>0.532547643706058</v>
      </c>
      <c r="F25" s="70">
        <f t="shared" ref="F25:F32" si="14">_xlfn.RANK.EQ(E25,$E$24:$E$32,0)</f>
        <v>2</v>
      </c>
      <c r="I25" s="209"/>
      <c r="J25" s="52" t="s">
        <v>53</v>
      </c>
      <c r="K25" s="46">
        <v>1</v>
      </c>
      <c r="L25" s="59" t="s">
        <v>64</v>
      </c>
      <c r="M25" s="59" t="s">
        <v>56</v>
      </c>
      <c r="N25" s="59" t="s">
        <v>120</v>
      </c>
      <c r="O25" s="60" t="s">
        <v>25</v>
      </c>
    </row>
    <row r="26" spans="1:29" ht="17" thickBot="1">
      <c r="A26" s="29" t="s">
        <v>11</v>
      </c>
      <c r="B26" s="12">
        <f t="shared" si="12"/>
        <v>0.11555919847539929</v>
      </c>
      <c r="C26" s="12">
        <f t="shared" si="13"/>
        <v>8.174011488157891E-2</v>
      </c>
      <c r="D26" s="69">
        <f t="shared" si="10"/>
        <v>0.1972993133569782</v>
      </c>
      <c r="E26" s="69">
        <f t="shared" si="11"/>
        <v>0.41429497898801421</v>
      </c>
      <c r="F26" s="70">
        <f t="shared" si="14"/>
        <v>7</v>
      </c>
      <c r="I26" s="209"/>
      <c r="J26" s="53" t="s">
        <v>54</v>
      </c>
      <c r="K26" s="47">
        <f>1/L25</f>
        <v>0.33333333333333331</v>
      </c>
      <c r="L26" s="48">
        <v>1</v>
      </c>
      <c r="M26" s="61" t="s">
        <v>62</v>
      </c>
      <c r="N26" s="61" t="s">
        <v>91</v>
      </c>
      <c r="O26" s="62" t="s">
        <v>56</v>
      </c>
    </row>
    <row r="27" spans="1:29" ht="17" thickBot="1">
      <c r="A27" s="29" t="s">
        <v>12</v>
      </c>
      <c r="B27" s="12">
        <f t="shared" si="12"/>
        <v>8.5595145929494201E-2</v>
      </c>
      <c r="C27" s="12">
        <f t="shared" si="13"/>
        <v>8.7337977560415267E-2</v>
      </c>
      <c r="D27" s="69">
        <f t="shared" si="10"/>
        <v>0.17293312348990947</v>
      </c>
      <c r="E27" s="69">
        <f t="shared" si="11"/>
        <v>0.50503903357479907</v>
      </c>
      <c r="F27" s="70">
        <f t="shared" si="14"/>
        <v>3</v>
      </c>
      <c r="I27" s="209"/>
      <c r="J27" s="53" t="s">
        <v>55</v>
      </c>
      <c r="K27" s="47">
        <f>1/M25</f>
        <v>0.5</v>
      </c>
      <c r="L27" s="48">
        <f>1/M26</f>
        <v>1</v>
      </c>
      <c r="M27" s="48">
        <v>1</v>
      </c>
      <c r="N27" s="61" t="s">
        <v>121</v>
      </c>
      <c r="O27" s="62" t="s">
        <v>122</v>
      </c>
    </row>
    <row r="28" spans="1:29" ht="17" thickBot="1">
      <c r="A28" s="29" t="s">
        <v>13</v>
      </c>
      <c r="B28" s="12">
        <f t="shared" si="12"/>
        <v>0.13391116598136255</v>
      </c>
      <c r="C28" s="12">
        <f t="shared" si="13"/>
        <v>5.1939598894585472E-2</v>
      </c>
      <c r="D28" s="69">
        <f t="shared" si="10"/>
        <v>0.18585076487594801</v>
      </c>
      <c r="E28" s="69">
        <f t="shared" si="11"/>
        <v>0.27946938463909043</v>
      </c>
      <c r="F28" s="70">
        <f t="shared" si="14"/>
        <v>8</v>
      </c>
      <c r="I28" s="209"/>
      <c r="J28" s="53" t="s">
        <v>6</v>
      </c>
      <c r="K28" s="47">
        <f>1/N25</f>
        <v>1.25</v>
      </c>
      <c r="L28" s="48">
        <f>1/N26</f>
        <v>2</v>
      </c>
      <c r="M28" s="48">
        <f>1/N27</f>
        <v>2.5</v>
      </c>
      <c r="N28" s="48">
        <v>1</v>
      </c>
      <c r="O28" s="62" t="s">
        <v>90</v>
      </c>
    </row>
    <row r="29" spans="1:29" ht="17" thickBot="1">
      <c r="A29" s="29" t="s">
        <v>15</v>
      </c>
      <c r="B29" s="12">
        <f t="shared" si="12"/>
        <v>9.4094564404220524E-2</v>
      </c>
      <c r="C29" s="12">
        <f t="shared" si="13"/>
        <v>7.3303369314041369E-2</v>
      </c>
      <c r="D29" s="69">
        <f t="shared" si="10"/>
        <v>0.16739793371826189</v>
      </c>
      <c r="E29" s="69">
        <f t="shared" si="11"/>
        <v>0.43789888970442237</v>
      </c>
      <c r="F29" s="70">
        <f t="shared" si="14"/>
        <v>5</v>
      </c>
      <c r="I29" s="210"/>
      <c r="J29" s="54" t="s">
        <v>7</v>
      </c>
      <c r="K29" s="49">
        <f>1/O25</f>
        <v>0.2</v>
      </c>
      <c r="L29" s="50">
        <f>1/O26</f>
        <v>0.5</v>
      </c>
      <c r="M29" s="50">
        <f>1/O27</f>
        <v>0.66666666666666663</v>
      </c>
      <c r="N29" s="50">
        <f>1/O28</f>
        <v>0.16666666666666666</v>
      </c>
      <c r="O29" s="45">
        <v>1</v>
      </c>
    </row>
    <row r="30" spans="1:29">
      <c r="A30" s="29" t="s">
        <v>14</v>
      </c>
      <c r="B30" s="12">
        <f t="shared" si="12"/>
        <v>0.13279977247029898</v>
      </c>
      <c r="C30" s="12">
        <f t="shared" si="13"/>
        <v>5.0166608044033077E-2</v>
      </c>
      <c r="D30" s="69">
        <f t="shared" si="10"/>
        <v>0.18296638051433206</v>
      </c>
      <c r="E30" s="69">
        <f t="shared" si="11"/>
        <v>0.2741848415157529</v>
      </c>
      <c r="F30" s="70">
        <f t="shared" si="14"/>
        <v>9</v>
      </c>
      <c r="I30" s="24"/>
    </row>
    <row r="31" spans="1:29">
      <c r="A31" s="29" t="s">
        <v>16</v>
      </c>
      <c r="B31" s="12">
        <f t="shared" si="12"/>
        <v>9.4669295713155174E-2</v>
      </c>
      <c r="C31" s="12">
        <f t="shared" si="13"/>
        <v>7.2452181994938053E-2</v>
      </c>
      <c r="D31" s="69">
        <f t="shared" si="10"/>
        <v>0.16712147770809321</v>
      </c>
      <c r="E31" s="69">
        <f t="shared" si="11"/>
        <v>0.43353004645811244</v>
      </c>
      <c r="F31" s="70">
        <f t="shared" si="14"/>
        <v>6</v>
      </c>
      <c r="K31" s="32">
        <f>K25/(K25+K26+K27+K28+K29)</f>
        <v>0.30456852791878175</v>
      </c>
      <c r="L31" s="32">
        <f>L26/(L25+L26+L27+L28+L29)</f>
        <v>0.13333333333333333</v>
      </c>
      <c r="M31" s="32">
        <f>M27/(M25+M26+M27+M28+M29)</f>
        <v>0.13953488372093023</v>
      </c>
      <c r="N31" s="32">
        <f>N28/(N25+N26+N27+N28+N29)</f>
        <v>0.34883720930232559</v>
      </c>
      <c r="O31" s="32">
        <f>O29/(O25+O26+O27+O28+O29)</f>
        <v>6.4516129032258063E-2</v>
      </c>
    </row>
    <row r="32" spans="1:29">
      <c r="A32" s="29" t="s">
        <v>89</v>
      </c>
      <c r="B32" s="12">
        <f t="shared" si="12"/>
        <v>7.0206104128750058E-2</v>
      </c>
      <c r="C32" s="12">
        <f>SQRT(SUM((M18-$W$10)^2+(N18-$X$10)^2+(O18-$Y$10)^2+(P18-$Z$10)^2+(Q18-$AA$10)^2))</f>
        <v>0.13166130235556045</v>
      </c>
      <c r="D32" s="69">
        <f t="shared" si="10"/>
        <v>0.20186740648431051</v>
      </c>
      <c r="E32" s="69">
        <f t="shared" si="11"/>
        <v>0.65221674290343346</v>
      </c>
      <c r="F32" s="70">
        <f t="shared" si="14"/>
        <v>1</v>
      </c>
      <c r="J32" s="34" t="s">
        <v>46</v>
      </c>
      <c r="K32" s="32">
        <f>K31/(K31+L31+M31+N31+O31)*100</f>
        <v>30.739965311523687</v>
      </c>
      <c r="L32" s="32">
        <f>L31/(K31+L31+M31+N31+O31)*100</f>
        <v>13.457273703044814</v>
      </c>
      <c r="M32" s="32">
        <f>M31/(K31+L31+M31+N31+O31)*100</f>
        <v>14.083193410163176</v>
      </c>
      <c r="N32" s="32">
        <f>N31/(K31+L31+M31+N31+O31)*100</f>
        <v>35.20798352540794</v>
      </c>
      <c r="O32" s="32">
        <f>O31/(K31+L31+M31+N31+O31)*100</f>
        <v>6.5115840498603932</v>
      </c>
    </row>
    <row r="33" spans="1:15">
      <c r="H33" s="35"/>
      <c r="K33" s="32">
        <f>SUM(K32:O32)</f>
        <v>100.00000000000001</v>
      </c>
    </row>
    <row r="34" spans="1:15" ht="16" thickBot="1">
      <c r="K34" s="32"/>
    </row>
    <row r="35" spans="1:15" ht="64">
      <c r="A35" s="121" t="s">
        <v>111</v>
      </c>
      <c r="B35" s="122" t="s">
        <v>114</v>
      </c>
      <c r="C35" s="122" t="s">
        <v>4</v>
      </c>
      <c r="D35" s="122" t="s">
        <v>115</v>
      </c>
      <c r="E35" s="122" t="s">
        <v>99</v>
      </c>
      <c r="F35" s="122" t="s">
        <v>112</v>
      </c>
      <c r="G35" s="122" t="s">
        <v>113</v>
      </c>
      <c r="H35" s="106" t="s">
        <v>130</v>
      </c>
      <c r="K35" s="32"/>
    </row>
    <row r="36" spans="1:15">
      <c r="A36" t="s">
        <v>89</v>
      </c>
      <c r="B36">
        <v>4359.1000000000004</v>
      </c>
      <c r="C36">
        <v>145.50273580649997</v>
      </c>
      <c r="D36">
        <v>151.21703640549998</v>
      </c>
      <c r="E36">
        <v>1.1959016711707515</v>
      </c>
      <c r="F36">
        <v>0.54103913184931507</v>
      </c>
      <c r="G36">
        <v>1.0516891454392259</v>
      </c>
      <c r="H36">
        <v>50</v>
      </c>
      <c r="I36"/>
      <c r="J36" s="198"/>
      <c r="K36" s="198"/>
      <c r="L36" s="198"/>
      <c r="M36" s="198"/>
      <c r="N36" s="198"/>
      <c r="O36" s="198"/>
    </row>
    <row r="37" spans="1:15">
      <c r="A37" t="s">
        <v>10</v>
      </c>
      <c r="B37">
        <v>28667.657749092235</v>
      </c>
      <c r="C37">
        <v>7.8231923366070406</v>
      </c>
      <c r="D37">
        <v>45.403338203314561</v>
      </c>
      <c r="E37">
        <v>1.4790597849193796</v>
      </c>
      <c r="F37">
        <v>2.908985296136957E-2</v>
      </c>
      <c r="G37">
        <v>0.66064838112194457</v>
      </c>
      <c r="H37">
        <v>100</v>
      </c>
      <c r="I37" s="64"/>
      <c r="J37" s="63"/>
      <c r="K37" s="63"/>
      <c r="L37" s="63"/>
      <c r="M37" s="63"/>
      <c r="N37" s="63"/>
      <c r="O37" s="63"/>
    </row>
    <row r="38" spans="1:15">
      <c r="A38" t="s">
        <v>12</v>
      </c>
      <c r="B38">
        <v>25600.720000000001</v>
      </c>
      <c r="C38">
        <v>68.76492306179999</v>
      </c>
      <c r="D38">
        <v>102.3246509026</v>
      </c>
      <c r="E38">
        <v>1.4433345758394682</v>
      </c>
      <c r="F38">
        <v>0.25569632123287672</v>
      </c>
      <c r="G38">
        <v>0.8720001851163296</v>
      </c>
      <c r="H38">
        <v>100</v>
      </c>
      <c r="I38" s="64"/>
      <c r="J38" s="63"/>
      <c r="K38" s="63"/>
      <c r="L38" s="63"/>
      <c r="M38" s="63"/>
      <c r="N38" s="63"/>
      <c r="O38"/>
    </row>
    <row r="39" spans="1:15">
      <c r="A39" t="s">
        <v>8</v>
      </c>
      <c r="B39">
        <v>37470.400000000001</v>
      </c>
      <c r="C39">
        <v>3.0010877099999996E-2</v>
      </c>
      <c r="D39">
        <v>49.149583533099999</v>
      </c>
      <c r="E39">
        <v>1.5815984841425157</v>
      </c>
      <c r="F39">
        <v>1.1159280821917808E-4</v>
      </c>
      <c r="G39">
        <v>0.67545414553707328</v>
      </c>
      <c r="H39">
        <v>100</v>
      </c>
      <c r="I39" s="64"/>
      <c r="J39" s="63"/>
      <c r="K39" s="63"/>
      <c r="L39" s="63"/>
      <c r="M39" s="63"/>
      <c r="N39" s="63"/>
      <c r="O39"/>
    </row>
    <row r="40" spans="1:15">
      <c r="A40" t="s">
        <v>15</v>
      </c>
      <c r="B40">
        <v>22402.9</v>
      </c>
      <c r="C40">
        <v>151.35485684099999</v>
      </c>
      <c r="D40">
        <v>180.72259442199999</v>
      </c>
      <c r="E40">
        <v>1.4060847855123784</v>
      </c>
      <c r="F40">
        <v>0.56279972945205481</v>
      </c>
      <c r="G40">
        <v>1.1631979328658404</v>
      </c>
      <c r="H40">
        <v>100</v>
      </c>
      <c r="I40" s="64"/>
      <c r="J40" s="63"/>
      <c r="K40" s="63"/>
      <c r="L40" s="63"/>
      <c r="M40" s="63"/>
      <c r="N40" s="63"/>
      <c r="O40"/>
    </row>
    <row r="41" spans="1:15">
      <c r="A41" t="s">
        <v>16</v>
      </c>
      <c r="B41">
        <v>22402.9</v>
      </c>
      <c r="C41">
        <v>151.35485684099999</v>
      </c>
      <c r="D41">
        <v>180.72259442199999</v>
      </c>
      <c r="E41">
        <v>1.4060847855123784</v>
      </c>
      <c r="F41">
        <v>0.56279972945205481</v>
      </c>
      <c r="G41">
        <v>1.1631979328658404</v>
      </c>
      <c r="H41">
        <v>100</v>
      </c>
      <c r="I41" s="64"/>
      <c r="J41" s="63"/>
      <c r="K41" s="63"/>
      <c r="L41" s="63"/>
      <c r="M41" s="63"/>
      <c r="N41" s="63"/>
      <c r="O41"/>
    </row>
    <row r="42" spans="1:15">
      <c r="A42" t="s">
        <v>11</v>
      </c>
      <c r="B42">
        <v>34408.699999999997</v>
      </c>
      <c r="C42">
        <v>59.701638177600003</v>
      </c>
      <c r="D42">
        <v>104.80765892060001</v>
      </c>
      <c r="E42">
        <v>1.5459342869567918</v>
      </c>
      <c r="F42">
        <v>0.22199529315068495</v>
      </c>
      <c r="G42">
        <v>0.88210923368123517</v>
      </c>
      <c r="H42">
        <v>100</v>
      </c>
      <c r="I42" s="64"/>
      <c r="J42" s="63"/>
      <c r="K42" s="63"/>
      <c r="L42" s="63"/>
      <c r="M42" s="63"/>
      <c r="N42" s="63"/>
      <c r="O42"/>
    </row>
    <row r="43" spans="1:15">
      <c r="A43" t="s">
        <v>13</v>
      </c>
      <c r="B43">
        <v>29473.5</v>
      </c>
      <c r="C43">
        <v>222.88078059600002</v>
      </c>
      <c r="D43">
        <v>261.51729701100004</v>
      </c>
      <c r="E43">
        <v>1.488446634361507</v>
      </c>
      <c r="F43">
        <v>0.82876258904109601</v>
      </c>
      <c r="G43">
        <v>1.4643293019134593</v>
      </c>
      <c r="H43">
        <v>100</v>
      </c>
    </row>
    <row r="44" spans="1:15">
      <c r="A44" t="s">
        <v>14</v>
      </c>
      <c r="B44">
        <v>29072.7</v>
      </c>
      <c r="C44">
        <v>221.98045428299997</v>
      </c>
      <c r="D44">
        <v>260.09156598599998</v>
      </c>
      <c r="E44">
        <v>1.4837779175597179</v>
      </c>
      <c r="F44">
        <v>0.82541480479452045</v>
      </c>
      <c r="G44">
        <v>1.4589879755925199</v>
      </c>
      <c r="H44">
        <v>100</v>
      </c>
    </row>
    <row r="48" spans="1:15" ht="16" thickBot="1"/>
    <row r="49" spans="1:13" ht="16" thickBot="1">
      <c r="A49" s="107" t="s">
        <v>100</v>
      </c>
      <c r="B49" s="108">
        <v>10</v>
      </c>
    </row>
    <row r="50" spans="1:13" ht="48">
      <c r="A50" s="110" t="s">
        <v>1</v>
      </c>
      <c r="B50" s="113" t="s">
        <v>101</v>
      </c>
      <c r="C50" s="105" t="s">
        <v>104</v>
      </c>
      <c r="D50" s="105" t="s">
        <v>102</v>
      </c>
      <c r="E50" s="105" t="s">
        <v>103</v>
      </c>
      <c r="F50" s="105" t="s">
        <v>105</v>
      </c>
      <c r="G50" s="105" t="s">
        <v>107</v>
      </c>
      <c r="H50" s="114" t="s">
        <v>106</v>
      </c>
      <c r="I50" s="105" t="s">
        <v>110</v>
      </c>
      <c r="J50" s="105" t="s">
        <v>99</v>
      </c>
      <c r="K50" s="105" t="s">
        <v>108</v>
      </c>
      <c r="L50" s="105" t="s">
        <v>109</v>
      </c>
      <c r="M50" s="106" t="s">
        <v>130</v>
      </c>
    </row>
    <row r="51" spans="1:13">
      <c r="A51" s="111" t="s">
        <v>8</v>
      </c>
      <c r="B51" s="115">
        <v>37470.400000000001</v>
      </c>
      <c r="C51" s="7">
        <v>87600</v>
      </c>
      <c r="D51" s="7">
        <v>97333.333333333328</v>
      </c>
      <c r="E51" s="7">
        <v>973.33333333333326</v>
      </c>
      <c r="F51" s="7">
        <v>138548.02721088438</v>
      </c>
      <c r="G51" s="7">
        <v>9.7755299999999998</v>
      </c>
      <c r="H51" s="6">
        <v>16009.636330000001</v>
      </c>
      <c r="I51" s="7">
        <v>59169.783149047624</v>
      </c>
      <c r="J51" s="7">
        <v>1.5815984841425157</v>
      </c>
      <c r="K51" s="7">
        <v>1.1159280821917808E-4</v>
      </c>
      <c r="L51" s="6">
        <v>0.67545414553707328</v>
      </c>
      <c r="M51" s="117">
        <v>100</v>
      </c>
    </row>
    <row r="52" spans="1:13">
      <c r="A52" s="111" t="s">
        <v>10</v>
      </c>
      <c r="B52" s="115">
        <v>28667.657749092235</v>
      </c>
      <c r="C52" s="7">
        <v>87600</v>
      </c>
      <c r="D52" s="7">
        <v>97333.333333333328</v>
      </c>
      <c r="E52" s="7">
        <v>973.33333333333326</v>
      </c>
      <c r="F52" s="7">
        <v>129565.63715893765</v>
      </c>
      <c r="G52" s="7">
        <v>2548.2711194159742</v>
      </c>
      <c r="H52" s="6">
        <v>14789.360978278359</v>
      </c>
      <c r="I52" s="7">
        <v>57872.798186282344</v>
      </c>
      <c r="J52" s="7">
        <v>1.4790597849193796</v>
      </c>
      <c r="K52" s="7">
        <v>2.908985296136957E-2</v>
      </c>
      <c r="L52" s="6">
        <v>0.66064838112194457</v>
      </c>
      <c r="M52" s="117">
        <v>100</v>
      </c>
    </row>
    <row r="53" spans="1:13">
      <c r="A53" s="111" t="s">
        <v>11</v>
      </c>
      <c r="B53" s="115">
        <v>34408.699999999997</v>
      </c>
      <c r="C53" s="7">
        <v>87600</v>
      </c>
      <c r="D53" s="7">
        <v>97333.333333333328</v>
      </c>
      <c r="E53" s="7">
        <v>973.33333333333326</v>
      </c>
      <c r="F53" s="7">
        <v>135423.84353741497</v>
      </c>
      <c r="G53" s="7">
        <v>19446.787680000001</v>
      </c>
      <c r="H53" s="6">
        <v>34139.302580000003</v>
      </c>
      <c r="I53" s="7">
        <v>77272.768870476197</v>
      </c>
      <c r="J53" s="7">
        <v>1.5459342869567918</v>
      </c>
      <c r="K53" s="7">
        <v>0.22199529315068495</v>
      </c>
      <c r="L53" s="6">
        <v>0.88210923368123517</v>
      </c>
      <c r="M53" s="117">
        <v>100</v>
      </c>
    </row>
    <row r="54" spans="1:13">
      <c r="A54" s="111" t="s">
        <v>12</v>
      </c>
      <c r="B54" s="115">
        <v>25600.720000000001</v>
      </c>
      <c r="C54" s="7">
        <v>87600</v>
      </c>
      <c r="D54" s="7">
        <v>97333.333333333328</v>
      </c>
      <c r="E54" s="7">
        <v>973.33333333333326</v>
      </c>
      <c r="F54" s="7">
        <v>126436.10884353741</v>
      </c>
      <c r="G54" s="7">
        <v>22398.997739999999</v>
      </c>
      <c r="H54" s="6">
        <v>33330.50518</v>
      </c>
      <c r="I54" s="7">
        <v>76387.216216190471</v>
      </c>
      <c r="J54" s="7">
        <v>1.4433345758394682</v>
      </c>
      <c r="K54" s="7">
        <v>0.25569632123287672</v>
      </c>
      <c r="L54" s="6">
        <v>0.8720001851163296</v>
      </c>
      <c r="M54" s="117">
        <v>100</v>
      </c>
    </row>
    <row r="55" spans="1:13">
      <c r="A55" s="111" t="s">
        <v>13</v>
      </c>
      <c r="B55" s="115">
        <v>29473.5</v>
      </c>
      <c r="C55" s="7">
        <v>87600</v>
      </c>
      <c r="D55" s="7">
        <v>97333.333333333328</v>
      </c>
      <c r="E55" s="7">
        <v>973.33333333333326</v>
      </c>
      <c r="F55" s="7">
        <v>130387.92517006802</v>
      </c>
      <c r="G55" s="7">
        <v>72599.602800000008</v>
      </c>
      <c r="H55" s="6">
        <v>85184.787300000011</v>
      </c>
      <c r="I55" s="7">
        <v>128275.24684761904</v>
      </c>
      <c r="J55" s="7">
        <v>1.488446634361507</v>
      </c>
      <c r="K55" s="7">
        <v>0.82876258904109601</v>
      </c>
      <c r="L55" s="6">
        <v>1.4643293019134593</v>
      </c>
      <c r="M55" s="117">
        <v>100</v>
      </c>
    </row>
    <row r="56" spans="1:13">
      <c r="A56" s="111" t="s">
        <v>15</v>
      </c>
      <c r="B56" s="115">
        <v>22402.9</v>
      </c>
      <c r="C56" s="7">
        <v>87600</v>
      </c>
      <c r="D56" s="7">
        <v>97333.333333333328</v>
      </c>
      <c r="E56" s="7">
        <v>973.33333333333326</v>
      </c>
      <c r="F56" s="7">
        <v>123173.02721088435</v>
      </c>
      <c r="G56" s="7">
        <v>49301.256300000001</v>
      </c>
      <c r="H56" s="6">
        <v>58867.294600000001</v>
      </c>
      <c r="I56" s="7">
        <v>101896.13891904762</v>
      </c>
      <c r="J56" s="7">
        <v>1.4060847855123784</v>
      </c>
      <c r="K56" s="7">
        <v>0.56279972945205481</v>
      </c>
      <c r="L56" s="6">
        <v>1.1631979328658404</v>
      </c>
      <c r="M56" s="117">
        <v>100</v>
      </c>
    </row>
    <row r="57" spans="1:13">
      <c r="A57" s="111" t="s">
        <v>14</v>
      </c>
      <c r="B57" s="115">
        <v>29072.7</v>
      </c>
      <c r="C57" s="7">
        <v>87600</v>
      </c>
      <c r="D57" s="7">
        <v>97333.333333333328</v>
      </c>
      <c r="E57" s="7">
        <v>973.33333333333326</v>
      </c>
      <c r="F57" s="7">
        <v>129978.94557823129</v>
      </c>
      <c r="G57" s="7">
        <v>72306.336899999995</v>
      </c>
      <c r="H57" s="6">
        <v>84720.379799999995</v>
      </c>
      <c r="I57" s="7">
        <v>127807.34666190475</v>
      </c>
      <c r="J57" s="7">
        <v>1.4837779175597179</v>
      </c>
      <c r="K57" s="7">
        <v>0.82541480479452045</v>
      </c>
      <c r="L57" s="6">
        <v>1.4589879755925199</v>
      </c>
      <c r="M57" s="117">
        <v>100</v>
      </c>
    </row>
    <row r="58" spans="1:13">
      <c r="A58" s="111" t="s">
        <v>16</v>
      </c>
      <c r="B58" s="115">
        <v>22402.9</v>
      </c>
      <c r="C58" s="7">
        <v>87600</v>
      </c>
      <c r="D58" s="7">
        <v>97333.333333333328</v>
      </c>
      <c r="E58" s="7">
        <v>973.33333333333326</v>
      </c>
      <c r="F58" s="7">
        <v>123173.02721088435</v>
      </c>
      <c r="G58" s="7">
        <v>49301.256300000001</v>
      </c>
      <c r="H58" s="6">
        <v>58867.294600000001</v>
      </c>
      <c r="I58" s="7">
        <v>101896.13891904762</v>
      </c>
      <c r="J58" s="7">
        <v>1.4060847855123784</v>
      </c>
      <c r="K58" s="7">
        <v>0.56279972945205481</v>
      </c>
      <c r="L58" s="6">
        <v>1.1631979328658404</v>
      </c>
      <c r="M58" s="117">
        <v>100</v>
      </c>
    </row>
    <row r="59" spans="1:13" ht="16" thickBot="1">
      <c r="A59" s="112" t="s">
        <v>89</v>
      </c>
      <c r="B59" s="116">
        <v>4359.1000000000004</v>
      </c>
      <c r="C59" s="10">
        <v>87600</v>
      </c>
      <c r="D59" s="10">
        <v>97333.333333333328</v>
      </c>
      <c r="E59" s="10">
        <v>973.33333333333326</v>
      </c>
      <c r="F59" s="10">
        <v>104760.98639455783</v>
      </c>
      <c r="G59" s="10">
        <v>47395.027949999996</v>
      </c>
      <c r="H59" s="9">
        <v>49256.363649999999</v>
      </c>
      <c r="I59" s="10">
        <v>92127.969140476183</v>
      </c>
      <c r="J59" s="10">
        <v>1.1959016711707515</v>
      </c>
      <c r="K59" s="10">
        <v>0.54103913184931507</v>
      </c>
      <c r="L59" s="9">
        <v>1.0516891454392259</v>
      </c>
      <c r="M59" s="118">
        <v>50</v>
      </c>
    </row>
    <row r="124" spans="6:6">
      <c r="F124" s="11" t="e">
        <f>_xlfn.RANK.EQ(E124,$E$24:$E$32,0)</f>
        <v>#N/A</v>
      </c>
    </row>
  </sheetData>
  <sheetProtection sheet="1" objects="1" scenarios="1" selectLockedCells="1" selectUnlockedCells="1"/>
  <mergeCells count="9">
    <mergeCell ref="C7:F7"/>
    <mergeCell ref="H7:K7"/>
    <mergeCell ref="M7:P7"/>
    <mergeCell ref="J36:O36"/>
    <mergeCell ref="W7:AA7"/>
    <mergeCell ref="R7:V7"/>
    <mergeCell ref="I21:O21"/>
    <mergeCell ref="J23:O23"/>
    <mergeCell ref="I24:I2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915B1-D2A2-4D89-B11F-1F4CEAB6FCD6}">
  <sheetPr codeName="ShValues2"/>
  <dimension ref="A2:AC124"/>
  <sheetViews>
    <sheetView topLeftCell="A9" zoomScale="71" zoomScaleNormal="100" workbookViewId="0">
      <selection activeCell="F24" sqref="F24"/>
    </sheetView>
  </sheetViews>
  <sheetFormatPr baseColWidth="10" defaultColWidth="8.6640625" defaultRowHeight="15"/>
  <cols>
    <col min="1" max="1" width="30.5" style="11" bestFit="1" customWidth="1"/>
    <col min="2" max="2" width="24.6640625" style="11" bestFit="1" customWidth="1"/>
    <col min="3" max="3" width="23.33203125" style="11" bestFit="1" customWidth="1"/>
    <col min="4" max="4" width="25.1640625" style="11" bestFit="1" customWidth="1"/>
    <col min="5" max="5" width="17.1640625" style="11" bestFit="1" customWidth="1"/>
    <col min="6" max="6" width="22.5" style="11" bestFit="1" customWidth="1"/>
    <col min="7" max="7" width="20.1640625" style="11" bestFit="1" customWidth="1"/>
    <col min="8" max="8" width="35.83203125" style="11" bestFit="1" customWidth="1"/>
    <col min="9" max="9" width="15.1640625" style="11" bestFit="1" customWidth="1"/>
    <col min="10" max="10" width="18.83203125" style="11" bestFit="1" customWidth="1"/>
    <col min="11" max="11" width="13.33203125" style="11" bestFit="1" customWidth="1"/>
    <col min="12" max="12" width="16.1640625" style="11" bestFit="1" customWidth="1"/>
    <col min="13" max="13" width="22.33203125" style="11" bestFit="1" customWidth="1"/>
    <col min="14" max="15" width="12.1640625" style="11" bestFit="1" customWidth="1"/>
    <col min="16" max="16" width="14.1640625" style="11" bestFit="1" customWidth="1"/>
    <col min="17" max="17" width="17.1640625" style="11" bestFit="1" customWidth="1"/>
    <col min="18" max="21" width="12.1640625" style="11" bestFit="1" customWidth="1"/>
    <col min="22" max="22" width="14.5" style="11" bestFit="1" customWidth="1"/>
    <col min="23" max="23" width="12.1640625" style="11" bestFit="1" customWidth="1"/>
    <col min="24" max="24" width="11.1640625" style="11" bestFit="1" customWidth="1"/>
    <col min="25" max="26" width="12.1640625" style="11" bestFit="1" customWidth="1"/>
    <col min="27" max="27" width="12.6640625" style="11" bestFit="1" customWidth="1"/>
    <col min="28" max="28" width="8.6640625" style="11"/>
    <col min="29" max="29" width="22.33203125" style="11" bestFit="1" customWidth="1"/>
    <col min="30" max="16384" width="8.6640625" style="11"/>
  </cols>
  <sheetData>
    <row r="2" spans="1:29">
      <c r="A2" s="11" t="s">
        <v>18</v>
      </c>
      <c r="B2" s="72"/>
      <c r="D2" s="32"/>
    </row>
    <row r="3" spans="1:29">
      <c r="A3" s="11" t="s">
        <v>19</v>
      </c>
      <c r="B3" s="72"/>
      <c r="D3" s="32"/>
    </row>
    <row r="4" spans="1:29">
      <c r="G4" s="142">
        <v>0</v>
      </c>
    </row>
    <row r="5" spans="1:29">
      <c r="C5" s="41"/>
      <c r="G5" s="142">
        <v>0</v>
      </c>
    </row>
    <row r="6" spans="1:29" ht="16" thickBot="1">
      <c r="G6" s="142">
        <v>0</v>
      </c>
    </row>
    <row r="7" spans="1:29" ht="33" thickBot="1">
      <c r="A7" s="14"/>
      <c r="B7" s="15"/>
      <c r="C7" s="193" t="s">
        <v>20</v>
      </c>
      <c r="D7" s="194"/>
      <c r="E7" s="194"/>
      <c r="F7" s="194"/>
      <c r="G7" s="143">
        <v>0</v>
      </c>
      <c r="H7" s="195" t="s">
        <v>21</v>
      </c>
      <c r="I7" s="195"/>
      <c r="J7" s="195"/>
      <c r="K7" s="196"/>
      <c r="L7" s="73"/>
      <c r="M7" s="197" t="s">
        <v>22</v>
      </c>
      <c r="N7" s="197"/>
      <c r="O7" s="197"/>
      <c r="P7" s="197"/>
      <c r="Q7" s="36"/>
      <c r="R7" s="202" t="s">
        <v>23</v>
      </c>
      <c r="S7" s="202"/>
      <c r="T7" s="202"/>
      <c r="U7" s="202"/>
      <c r="V7" s="203"/>
      <c r="W7" s="199" t="s">
        <v>24</v>
      </c>
      <c r="X7" s="200"/>
      <c r="Y7" s="200"/>
      <c r="Z7" s="200"/>
      <c r="AA7" s="201"/>
      <c r="AC7" s="13" t="s">
        <v>130</v>
      </c>
    </row>
    <row r="8" spans="1:29">
      <c r="A8" s="16"/>
      <c r="C8" s="43">
        <v>30.739965311523687</v>
      </c>
      <c r="D8" s="43">
        <v>13.457273703044814</v>
      </c>
      <c r="E8" s="43">
        <v>14.083193410163176</v>
      </c>
      <c r="F8" s="43">
        <v>35.20798352540794</v>
      </c>
      <c r="G8" s="144">
        <v>6.5115840498603932</v>
      </c>
      <c r="H8" s="19"/>
      <c r="I8" s="19"/>
      <c r="J8" s="19"/>
      <c r="K8" s="19"/>
      <c r="L8" s="19"/>
      <c r="M8" s="74"/>
      <c r="N8" s="74"/>
      <c r="O8" s="74"/>
      <c r="P8" s="74"/>
      <c r="Q8" s="74"/>
      <c r="R8" s="20"/>
      <c r="S8" s="20"/>
      <c r="T8" s="20"/>
      <c r="U8" s="20"/>
      <c r="V8" s="20"/>
      <c r="W8" s="37"/>
      <c r="X8" s="37"/>
      <c r="Y8" s="37"/>
      <c r="Z8" s="37"/>
      <c r="AA8" s="37"/>
    </row>
    <row r="9" spans="1:29" ht="34">
      <c r="A9" s="26" t="s">
        <v>1</v>
      </c>
      <c r="B9" s="1" t="s">
        <v>2</v>
      </c>
      <c r="C9" s="2" t="s">
        <v>3</v>
      </c>
      <c r="D9" s="2" t="s">
        <v>4</v>
      </c>
      <c r="E9" s="2" t="s">
        <v>63</v>
      </c>
      <c r="F9" s="3" t="s">
        <v>6</v>
      </c>
      <c r="G9" s="145" t="s">
        <v>7</v>
      </c>
      <c r="H9" s="4" t="s">
        <v>26</v>
      </c>
      <c r="I9" s="4" t="s">
        <v>27</v>
      </c>
      <c r="J9" s="4" t="s">
        <v>28</v>
      </c>
      <c r="K9" s="4" t="s">
        <v>29</v>
      </c>
      <c r="L9" s="4" t="s">
        <v>30</v>
      </c>
      <c r="M9" s="21" t="s">
        <v>31</v>
      </c>
      <c r="N9" s="21" t="s">
        <v>32</v>
      </c>
      <c r="O9" s="21" t="s">
        <v>33</v>
      </c>
      <c r="P9" s="21" t="s">
        <v>34</v>
      </c>
      <c r="Q9" s="21" t="s">
        <v>35</v>
      </c>
      <c r="R9" s="22" t="s">
        <v>36</v>
      </c>
      <c r="S9" s="22" t="s">
        <v>37</v>
      </c>
      <c r="T9" s="22" t="s">
        <v>38</v>
      </c>
      <c r="U9" s="22" t="s">
        <v>39</v>
      </c>
      <c r="V9" s="22" t="s">
        <v>40</v>
      </c>
      <c r="W9" s="23" t="s">
        <v>41</v>
      </c>
      <c r="X9" s="23" t="s">
        <v>42</v>
      </c>
      <c r="Y9" s="23" t="s">
        <v>43</v>
      </c>
      <c r="Z9" s="23" t="s">
        <v>44</v>
      </c>
      <c r="AA9" s="23" t="s">
        <v>45</v>
      </c>
    </row>
    <row r="10" spans="1:29">
      <c r="A10" s="26" t="s">
        <v>8</v>
      </c>
      <c r="B10" s="1" t="s">
        <v>93</v>
      </c>
      <c r="C10" s="5">
        <v>3372.82</v>
      </c>
      <c r="D10" s="7">
        <v>4.3E-3</v>
      </c>
      <c r="E10" s="7">
        <v>4.42</v>
      </c>
      <c r="F10" s="38" t="s">
        <v>152</v>
      </c>
      <c r="G10" s="145" t="s">
        <v>97</v>
      </c>
      <c r="H10" s="19">
        <f>C10/SQRT(SUM($C$10^2+$C$11^2+$C$12^2+$C$13^2+$C$14^2+$C$15^2+$C$16^2+$C$17^2+$C$18))</f>
        <v>0.57630118908623851</v>
      </c>
      <c r="I10" s="19">
        <f>D10/SQRT(SUM($D$10^2+$D$11^2+$D$12^2+$D$13^2+$D$14^2+$D$15^2+$D$16^2+$D$17^2+$D$18^2))</f>
        <v>1.3449009421428681E-4</v>
      </c>
      <c r="J10" s="19">
        <f>E10/SQRT(SUM($E$10^2+$E$11^2+$E$12^2+$E$13^2+$E$14^2+$E$15^2+$E$16^2+$E$17^2+$E$18^2))</f>
        <v>0.11956836681559856</v>
      </c>
      <c r="K10" s="19">
        <f>F10/SQRT(SUM($F$10^2+$F$11^2+$F$12^2+$F$13^2+$F$14^2+$F$15^2+$F$16^2+$F$17^2+$F$18^2))</f>
        <v>0.35402771792783583</v>
      </c>
      <c r="L10" s="19">
        <f>G10/SQRT(SUM($G$10^2+$G$11^2+$G$12^2+$G$13^2+$G$14^2+$G$15^2+$G$16^2+$G$17^2+$G$18^2))</f>
        <v>0.22212130770273764</v>
      </c>
      <c r="M10" s="74">
        <f t="shared" ref="M10:M18" si="0">$C$8/100*H10</f>
        <v>0.17715478561500825</v>
      </c>
      <c r="N10" s="74">
        <f>$D$8/100*I10</f>
        <v>1.8098700081899416E-5</v>
      </c>
      <c r="O10" s="74">
        <f>$E$8/100*J10</f>
        <v>1.6839044356014108E-2</v>
      </c>
      <c r="P10" s="74">
        <f>$F$8/100*K10</f>
        <v>0.12464602060341012</v>
      </c>
      <c r="Q10" s="74">
        <f>$G$8/100*L10</f>
        <v>1.4463615643712789E-2</v>
      </c>
      <c r="R10" s="20">
        <f>MIN(M10:M18)</f>
        <v>3.6381052702887884E-2</v>
      </c>
      <c r="S10" s="20">
        <f>MIN(N10:N18)</f>
        <v>1.8098700081899416E-5</v>
      </c>
      <c r="T10" s="20">
        <f>MIN(O10:O18)</f>
        <v>1.5913783442835134E-2</v>
      </c>
      <c r="U10" s="20">
        <f>MAX(P10:P18)</f>
        <v>0.12464602060341012</v>
      </c>
      <c r="V10" s="20">
        <f>MIN(Q10:Q18)</f>
        <v>7.3210893999040034E-3</v>
      </c>
      <c r="W10" s="75">
        <f>MAX(M10:M18)</f>
        <v>0.17715478561500825</v>
      </c>
      <c r="X10" s="75">
        <f>MAX(N10:N18)</f>
        <v>8.1738780369880609E-2</v>
      </c>
      <c r="Y10" s="75">
        <f>MAX(O10:O18)</f>
        <v>8.1223625717244521E-2</v>
      </c>
      <c r="Z10" s="75">
        <f>MIN(P10:P18)</f>
        <v>9.9786842336999679E-2</v>
      </c>
      <c r="AA10" s="75">
        <f>MAX(Q10:Q18)</f>
        <v>2.9105794443520797E-2</v>
      </c>
      <c r="AC10" s="32">
        <v>100</v>
      </c>
    </row>
    <row r="11" spans="1:29">
      <c r="A11" s="26" t="s">
        <v>10</v>
      </c>
      <c r="B11" s="1" t="s">
        <v>93</v>
      </c>
      <c r="C11" s="5">
        <v>1940</v>
      </c>
      <c r="D11" s="7">
        <v>1.8583666844808637</v>
      </c>
      <c r="E11" s="7">
        <v>4.4000000000000004</v>
      </c>
      <c r="F11" s="40" t="s">
        <v>153</v>
      </c>
      <c r="G11" s="145" t="s">
        <v>123</v>
      </c>
      <c r="H11" s="19">
        <f>C11/SQRT(SUM($C$10^2+$C$11^2+$C$12^2+$C$13^2+$C$14^2+$C$15^2+$C$16^2+$C$17^2+$C$18))</f>
        <v>0.33148057317832041</v>
      </c>
      <c r="I11" s="19">
        <f t="shared" ref="I11:I18" si="1">D11/SQRT(SUM($D$10^2+$D$11^2+$D$12^2+$D$13^2+$D$14^2+$D$15^2+$D$16^2+$D$17^2+$D$18^2))</f>
        <v>5.8123700111749575E-2</v>
      </c>
      <c r="J11" s="19">
        <f t="shared" ref="J11:J18" si="2">E11/SQRT(SUM($E$10^2+$E$11^2+$E$12^2+$E$13^2+$E$14^2+$E$15^2+$E$16^2+$E$17^2+$E$18^2))</f>
        <v>0.11902733348159132</v>
      </c>
      <c r="K11" s="19">
        <f>F11/SQRT(SUM($F$10^2+$F$11^2+$F$12^2+$F$13^2+$F$14^2+$F$15^2+$F$16^2+$F$17^2+$F$18^2))</f>
        <v>0.33115514064598128</v>
      </c>
      <c r="L11" s="19">
        <f t="shared" ref="L11:L17" si="3">G11/SQRT(SUM($G$10^2+$G$11^2+$G$12^2+$G$13^2+$G$14^2+$G$15^2+$G$16^2+$G$17^2+$G$18^2))</f>
        <v>0.27422383667004646</v>
      </c>
      <c r="M11" s="74">
        <f t="shared" si="0"/>
        <v>0.10189701320945559</v>
      </c>
      <c r="N11" s="74">
        <f t="shared" ref="N11:N18" si="4">$D$8/100*I11</f>
        <v>7.8218654103751045E-3</v>
      </c>
      <c r="O11" s="74">
        <f t="shared" ref="O11:O18" si="5">$E$8/100*J11</f>
        <v>1.6762849585172414E-2</v>
      </c>
      <c r="P11" s="74">
        <f>$F$8/100*K11</f>
        <v>0.11659304736217857</v>
      </c>
      <c r="Q11" s="74">
        <f>$G$8/100*L11</f>
        <v>1.7856315609521962E-2</v>
      </c>
      <c r="R11" s="20"/>
      <c r="S11" s="20"/>
      <c r="T11" s="20"/>
      <c r="U11" s="20"/>
      <c r="V11" s="20"/>
      <c r="W11" s="75"/>
      <c r="X11" s="75"/>
      <c r="Y11" s="75"/>
      <c r="Z11" s="75"/>
      <c r="AA11" s="75"/>
      <c r="AC11" s="32">
        <v>100</v>
      </c>
    </row>
    <row r="12" spans="1:29">
      <c r="A12" s="26" t="s">
        <v>11</v>
      </c>
      <c r="B12" s="1" t="s">
        <v>93</v>
      </c>
      <c r="C12" s="5">
        <v>3146.89</v>
      </c>
      <c r="D12" s="7">
        <v>5.2679999999999998</v>
      </c>
      <c r="E12" s="7">
        <v>9.39</v>
      </c>
      <c r="F12" s="40" t="s">
        <v>154</v>
      </c>
      <c r="G12" s="145" t="s">
        <v>98</v>
      </c>
      <c r="H12" s="19">
        <f t="shared" ref="H12:H17" si="6">C12/SQRT(SUM($C$10^2+$C$11^2+$C$12^2+$C$13^2+$C$14^2+$C$15^2+$C$16^2+$C$17^2+$C$18))</f>
        <v>0.53769737161295095</v>
      </c>
      <c r="I12" s="19">
        <f t="shared" si="1"/>
        <v>0.16476600379554951</v>
      </c>
      <c r="J12" s="19">
        <f t="shared" si="2"/>
        <v>0.25401515031639604</v>
      </c>
      <c r="K12" s="19">
        <f t="shared" ref="K12:K18" si="7">F12/SQRT(SUM($F$10^2+$F$11^2+$F$12^2+$F$13^2+$F$14^2+$F$15^2+$F$16^2+$F$17^2+$F$18^2))</f>
        <v>0.35004987840055679</v>
      </c>
      <c r="L12" s="19">
        <f t="shared" si="3"/>
        <v>0.28245055177014783</v>
      </c>
      <c r="M12" s="74">
        <f t="shared" si="0"/>
        <v>0.16528798551479573</v>
      </c>
      <c r="N12" s="74">
        <f t="shared" si="4"/>
        <v>2.2173012100336304E-2</v>
      </c>
      <c r="O12" s="74">
        <f t="shared" si="5"/>
        <v>3.577344491017477E-2</v>
      </c>
      <c r="P12" s="74">
        <f t="shared" ref="P12:P18" si="8">$F$8/100*K12</f>
        <v>0.12324550351797856</v>
      </c>
      <c r="Q12" s="74">
        <f t="shared" ref="Q12:Q18" si="9">$G$8/100*L12</f>
        <v>1.8392005077807617E-2</v>
      </c>
      <c r="R12" s="20"/>
      <c r="S12" s="20"/>
      <c r="T12" s="20"/>
      <c r="U12" s="20"/>
      <c r="V12" s="20"/>
      <c r="W12" s="75"/>
      <c r="X12" s="75"/>
      <c r="Y12" s="75"/>
      <c r="Z12" s="75"/>
      <c r="AA12" s="75"/>
      <c r="AC12" s="32">
        <v>100</v>
      </c>
    </row>
    <row r="13" spans="1:29">
      <c r="A13" s="26" t="s">
        <v>12</v>
      </c>
      <c r="B13" s="1" t="s">
        <v>93</v>
      </c>
      <c r="C13" s="5">
        <v>1744.252</v>
      </c>
      <c r="D13" s="7">
        <v>6.0890000000000004</v>
      </c>
      <c r="E13" s="7">
        <v>8.375</v>
      </c>
      <c r="F13" s="40" t="s">
        <v>155</v>
      </c>
      <c r="G13" s="39" t="s">
        <v>124</v>
      </c>
      <c r="H13" s="19">
        <f t="shared" si="6"/>
        <v>0.29803384161207824</v>
      </c>
      <c r="I13" s="19">
        <f t="shared" si="1"/>
        <v>0.1904442287606494</v>
      </c>
      <c r="J13" s="19">
        <f>E13/SQRT(SUM($E$10^2+$E$11^2+$E$12^2+$E$13^2+$E$14^2+$E$15^2+$E$16^2+$E$17^2+$E$18^2))</f>
        <v>0.22655770861552893</v>
      </c>
      <c r="K13" s="19">
        <f t="shared" si="7"/>
        <v>0.32717730111870225</v>
      </c>
      <c r="L13" s="19">
        <f t="shared" si="3"/>
        <v>0.33455308073745671</v>
      </c>
      <c r="M13" s="74">
        <f t="shared" si="0"/>
        <v>9.1615499528154301E-2</v>
      </c>
      <c r="N13" s="74">
        <f t="shared" si="4"/>
        <v>2.5628601115973381E-2</v>
      </c>
      <c r="O13" s="74">
        <f t="shared" si="5"/>
        <v>3.1906560289958856E-2</v>
      </c>
      <c r="P13" s="74">
        <f t="shared" si="8"/>
        <v>0.115192530276747</v>
      </c>
      <c r="Q13" s="74">
        <f t="shared" si="9"/>
        <v>2.1784705043616796E-2</v>
      </c>
      <c r="R13" s="20"/>
      <c r="S13" s="20"/>
      <c r="T13" s="20"/>
      <c r="U13" s="20"/>
      <c r="V13" s="20"/>
      <c r="W13" s="75"/>
      <c r="X13" s="75"/>
      <c r="Y13" s="75"/>
      <c r="Z13" s="75"/>
      <c r="AA13" s="75"/>
      <c r="AC13" s="32">
        <v>100</v>
      </c>
    </row>
    <row r="14" spans="1:29">
      <c r="A14" s="26" t="s">
        <v>13</v>
      </c>
      <c r="B14" s="1" t="s">
        <v>93</v>
      </c>
      <c r="C14" s="5">
        <v>1452.67</v>
      </c>
      <c r="D14" s="7">
        <v>19.420000000000002</v>
      </c>
      <c r="E14" s="7">
        <v>21.32</v>
      </c>
      <c r="F14" s="40" t="s">
        <v>156</v>
      </c>
      <c r="G14" s="39" t="s">
        <v>125</v>
      </c>
      <c r="H14" s="19">
        <f t="shared" si="6"/>
        <v>0.24821231146337669</v>
      </c>
      <c r="I14" s="19">
        <f t="shared" si="1"/>
        <v>0.60739479759103487</v>
      </c>
      <c r="J14" s="19">
        <f t="shared" si="2"/>
        <v>0.57674153405171069</v>
      </c>
      <c r="K14" s="19">
        <f t="shared" si="7"/>
        <v>0.35203879816419631</v>
      </c>
      <c r="L14" s="19">
        <f t="shared" si="3"/>
        <v>0.37020217950456275</v>
      </c>
      <c r="M14" s="74">
        <f t="shared" si="0"/>
        <v>7.6300378442773126E-2</v>
      </c>
      <c r="N14" s="74">
        <f t="shared" si="4"/>
        <v>8.1738780369880609E-2</v>
      </c>
      <c r="O14" s="74">
        <f t="shared" si="5"/>
        <v>8.1223625717244521E-2</v>
      </c>
      <c r="P14" s="74">
        <f t="shared" si="8"/>
        <v>0.12394576206069434</v>
      </c>
      <c r="Q14" s="74">
        <f t="shared" si="9"/>
        <v>2.4106026072854649E-2</v>
      </c>
      <c r="R14" s="20"/>
      <c r="S14" s="20"/>
      <c r="T14" s="20"/>
      <c r="U14" s="20"/>
      <c r="V14" s="20"/>
      <c r="W14" s="75"/>
      <c r="X14" s="75"/>
      <c r="Y14" s="75"/>
      <c r="Z14" s="75"/>
      <c r="AA14" s="75"/>
      <c r="AC14" s="32">
        <v>100</v>
      </c>
    </row>
    <row r="15" spans="1:29">
      <c r="A15" s="26" t="s">
        <v>15</v>
      </c>
      <c r="B15" s="1" t="s">
        <v>93</v>
      </c>
      <c r="C15" s="5">
        <v>1018.31</v>
      </c>
      <c r="D15" s="7">
        <v>9.84</v>
      </c>
      <c r="E15" s="7">
        <v>11.18</v>
      </c>
      <c r="F15" s="39" t="s">
        <v>157</v>
      </c>
      <c r="G15" s="39" t="s">
        <v>126</v>
      </c>
      <c r="H15" s="19">
        <f>C15/SQRT(SUM($C$10^2+$C$11^2+$C$12^2+$C$13^2+$C$14^2+$C$15^2+$C$16^2+$C$17^2+$C$18))</f>
        <v>0.17399483632639973</v>
      </c>
      <c r="I15" s="19">
        <f t="shared" si="1"/>
        <v>0.30776337838804235</v>
      </c>
      <c r="J15" s="19">
        <f t="shared" si="2"/>
        <v>0.3024376337100434</v>
      </c>
      <c r="K15" s="19">
        <f t="shared" si="7"/>
        <v>0.32916622088234176</v>
      </c>
      <c r="L15" s="19">
        <f t="shared" si="3"/>
        <v>0.42230470847187157</v>
      </c>
      <c r="M15" s="74">
        <f t="shared" si="0"/>
        <v>5.3485952330577693E-2</v>
      </c>
      <c r="N15" s="74">
        <f t="shared" si="4"/>
        <v>4.1416560187416331E-2</v>
      </c>
      <c r="O15" s="74">
        <f t="shared" si="5"/>
        <v>4.2592876900506275E-2</v>
      </c>
      <c r="P15" s="74">
        <f t="shared" si="8"/>
        <v>0.11589278881946279</v>
      </c>
      <c r="Q15" s="74">
        <f t="shared" si="9"/>
        <v>2.749872603866382E-2</v>
      </c>
      <c r="R15" s="20"/>
      <c r="S15" s="20"/>
      <c r="T15" s="20"/>
      <c r="U15" s="20"/>
      <c r="V15" s="20"/>
      <c r="W15" s="75"/>
      <c r="X15" s="75"/>
      <c r="Y15" s="75"/>
      <c r="Z15" s="75"/>
      <c r="AA15" s="75"/>
      <c r="AC15" s="32">
        <v>100</v>
      </c>
    </row>
    <row r="16" spans="1:29">
      <c r="A16" s="26" t="s">
        <v>14</v>
      </c>
      <c r="B16" s="1" t="s">
        <v>93</v>
      </c>
      <c r="C16" s="5">
        <v>1407.98</v>
      </c>
      <c r="D16" s="7">
        <v>19.3</v>
      </c>
      <c r="E16" s="7">
        <v>21.15</v>
      </c>
      <c r="F16" s="39" t="s">
        <v>158</v>
      </c>
      <c r="G16" s="39" t="s">
        <v>127</v>
      </c>
      <c r="H16" s="19">
        <f t="shared" si="6"/>
        <v>0.24057629764103691</v>
      </c>
      <c r="I16" s="19">
        <f t="shared" si="1"/>
        <v>0.60364158565947335</v>
      </c>
      <c r="J16" s="19">
        <f t="shared" si="2"/>
        <v>0.5721427507126492</v>
      </c>
      <c r="K16" s="19">
        <f t="shared" si="7"/>
        <v>0.34308865922781845</v>
      </c>
      <c r="L16" s="19">
        <f t="shared" si="3"/>
        <v>0.3948823248048669</v>
      </c>
      <c r="M16" s="74">
        <f t="shared" si="0"/>
        <v>7.3953070442602728E-2</v>
      </c>
      <c r="N16" s="74">
        <f t="shared" si="4"/>
        <v>8.1233700367595044E-2</v>
      </c>
      <c r="O16" s="74">
        <f t="shared" si="5"/>
        <v>8.0575970165090133E-2</v>
      </c>
      <c r="P16" s="74">
        <f t="shared" si="8"/>
        <v>0.1207945986184733</v>
      </c>
      <c r="Q16" s="74">
        <f t="shared" si="9"/>
        <v>2.5713094477711623E-2</v>
      </c>
      <c r="R16" s="20"/>
      <c r="S16" s="20"/>
      <c r="T16" s="20"/>
      <c r="U16" s="20"/>
      <c r="V16" s="20"/>
      <c r="W16" s="75"/>
      <c r="X16" s="75"/>
      <c r="Y16" s="75"/>
      <c r="Z16" s="75"/>
      <c r="AA16" s="75"/>
      <c r="AC16" s="32">
        <v>100</v>
      </c>
    </row>
    <row r="17" spans="1:29">
      <c r="A17" s="26" t="s">
        <v>16</v>
      </c>
      <c r="B17" s="1" t="s">
        <v>93</v>
      </c>
      <c r="C17" s="5">
        <v>1018.31</v>
      </c>
      <c r="D17" s="7">
        <v>9.84</v>
      </c>
      <c r="E17" s="7">
        <v>11.18</v>
      </c>
      <c r="F17" s="39" t="s">
        <v>159</v>
      </c>
      <c r="G17" s="39" t="s">
        <v>128</v>
      </c>
      <c r="H17" s="19">
        <f t="shared" si="6"/>
        <v>0.17399483632639973</v>
      </c>
      <c r="I17" s="19">
        <f t="shared" si="1"/>
        <v>0.30776337838804235</v>
      </c>
      <c r="J17" s="19">
        <f t="shared" si="2"/>
        <v>0.3024376337100434</v>
      </c>
      <c r="K17" s="19">
        <f t="shared" si="7"/>
        <v>0.32419392147324294</v>
      </c>
      <c r="L17" s="19">
        <f t="shared" si="3"/>
        <v>0.44698485377217573</v>
      </c>
      <c r="M17" s="74">
        <f t="shared" si="0"/>
        <v>5.3485952330577693E-2</v>
      </c>
      <c r="N17" s="74">
        <f t="shared" si="4"/>
        <v>4.1416560187416331E-2</v>
      </c>
      <c r="O17" s="74">
        <f t="shared" si="5"/>
        <v>4.2592876900506275E-2</v>
      </c>
      <c r="P17" s="74">
        <f t="shared" si="8"/>
        <v>0.11414214246267332</v>
      </c>
      <c r="Q17" s="74">
        <f t="shared" si="9"/>
        <v>2.9105794443520797E-2</v>
      </c>
      <c r="R17" s="20"/>
      <c r="S17" s="20"/>
      <c r="T17" s="20"/>
      <c r="U17" s="20"/>
      <c r="V17" s="20"/>
      <c r="W17" s="75"/>
      <c r="X17" s="75"/>
      <c r="Y17" s="75"/>
      <c r="Z17" s="75"/>
      <c r="AA17" s="75"/>
      <c r="AC17" s="32">
        <v>100</v>
      </c>
    </row>
    <row r="18" spans="1:29" ht="16" thickBot="1">
      <c r="A18" s="27" t="s">
        <v>17</v>
      </c>
      <c r="B18" s="1" t="s">
        <v>93</v>
      </c>
      <c r="C18" s="8">
        <v>692.65270904970009</v>
      </c>
      <c r="D18" s="10">
        <v>3.2694369530044023</v>
      </c>
      <c r="E18" s="10">
        <v>4.1771327000637992</v>
      </c>
      <c r="F18" s="39">
        <v>71.25</v>
      </c>
      <c r="G18" s="39" t="s">
        <v>129</v>
      </c>
      <c r="H18" s="19">
        <f>C18/SQRT(SUM($C$10^2+$C$11^2+$C$12^2+$C$13^2+$C$14^2+$C$15^2+$C$16^2+$C$17^2+$C$18))</f>
        <v>0.11835098814912938</v>
      </c>
      <c r="I18" s="19">
        <f t="shared" si="1"/>
        <v>0.1022574148458681</v>
      </c>
      <c r="J18" s="19">
        <f t="shared" si="2"/>
        <v>0.11299840156530767</v>
      </c>
      <c r="K18" s="19">
        <f t="shared" si="7"/>
        <v>0.28342106631863262</v>
      </c>
      <c r="L18" s="19">
        <f>G18/SQRT(SUM($G$10^2+$G$11^2+$G$12^2+$G$13^2+$G$14^2+$G$15^2+$G$16^2+$G$17^2+$G$18^2))</f>
        <v>0.11243177303471905</v>
      </c>
      <c r="M18" s="74">
        <f t="shared" si="0"/>
        <v>3.6381052702887884E-2</v>
      </c>
      <c r="N18" s="74">
        <f t="shared" si="4"/>
        <v>1.3761060197466451E-2</v>
      </c>
      <c r="O18" s="74">
        <f t="shared" si="5"/>
        <v>1.5913783442835134E-2</v>
      </c>
      <c r="P18" s="74">
        <f t="shared" si="8"/>
        <v>9.9786842336999679E-2</v>
      </c>
      <c r="Q18" s="74">
        <f t="shared" si="9"/>
        <v>7.3210893999040034E-3</v>
      </c>
      <c r="R18" s="20"/>
      <c r="S18" s="20"/>
      <c r="T18" s="20"/>
      <c r="U18" s="20"/>
      <c r="V18" s="20"/>
      <c r="W18" s="75"/>
      <c r="X18" s="75"/>
      <c r="Y18" s="75"/>
      <c r="Z18" s="75"/>
      <c r="AA18" s="75"/>
      <c r="AC18" s="32">
        <v>75</v>
      </c>
    </row>
    <row r="19" spans="1:29">
      <c r="A19" s="28"/>
      <c r="C19" s="32"/>
      <c r="F19" s="32"/>
      <c r="G19" s="32"/>
    </row>
    <row r="20" spans="1:29">
      <c r="A20" s="28"/>
      <c r="B20" s="34" t="s">
        <v>46</v>
      </c>
      <c r="C20" s="32">
        <f>C8+D8+E8+F8+G8</f>
        <v>100.00000000000001</v>
      </c>
      <c r="D20" s="32"/>
    </row>
    <row r="21" spans="1:29">
      <c r="A21" s="28"/>
      <c r="I21" s="204" t="s">
        <v>47</v>
      </c>
      <c r="J21" s="204"/>
      <c r="K21" s="204"/>
      <c r="L21" s="204"/>
      <c r="M21" s="204"/>
      <c r="N21" s="204"/>
      <c r="O21" s="204"/>
    </row>
    <row r="22" spans="1:29" ht="16" thickBot="1">
      <c r="A22" s="28"/>
      <c r="H22" s="32"/>
      <c r="I22" s="24"/>
    </row>
    <row r="23" spans="1:29" ht="33" thickBot="1">
      <c r="A23" s="65" t="s">
        <v>1</v>
      </c>
      <c r="B23" s="66" t="s">
        <v>48</v>
      </c>
      <c r="C23" s="66" t="s">
        <v>49</v>
      </c>
      <c r="D23" s="67" t="s">
        <v>50</v>
      </c>
      <c r="E23" s="68" t="s">
        <v>51</v>
      </c>
      <c r="F23" s="70" t="s">
        <v>52</v>
      </c>
      <c r="I23"/>
      <c r="J23" s="205" t="s">
        <v>0</v>
      </c>
      <c r="K23" s="206"/>
      <c r="L23" s="206"/>
      <c r="M23" s="206"/>
      <c r="N23" s="206"/>
      <c r="O23" s="207"/>
    </row>
    <row r="24" spans="1:29" ht="17" thickBot="1">
      <c r="A24" s="29" t="s">
        <v>8</v>
      </c>
      <c r="B24" s="12">
        <f>SQRT(SUM((M10-$R$10)^2+(N10-$S$10)^2+(O10-$T$10)^2+(P10-$U$10)^2+(Q10-$V$10)^2))</f>
        <v>0.14095785067499417</v>
      </c>
      <c r="C24" s="12">
        <f>SQRT(SUM((M10-$W$10)^2+(N10-$X$10)^2+(O10-$Y$10)^2+(P10-$Z$10)^2+(Q10-$AA$10)^2))</f>
        <v>0.10796303197726616</v>
      </c>
      <c r="D24" s="69">
        <f t="shared" ref="D24:D32" si="10">B24+C24</f>
        <v>0.24892088265226031</v>
      </c>
      <c r="E24" s="69">
        <f t="shared" ref="E24:E32" si="11">C24/D24</f>
        <v>0.43372428551159087</v>
      </c>
      <c r="F24" s="70">
        <f>_xlfn.RANK.EQ(E24,$E$24:$E$32,0)</f>
        <v>8</v>
      </c>
      <c r="H24" s="33"/>
      <c r="I24" s="208" t="s">
        <v>0</v>
      </c>
      <c r="J24" s="51"/>
      <c r="K24" s="55" t="s">
        <v>53</v>
      </c>
      <c r="L24" s="56" t="s">
        <v>54</v>
      </c>
      <c r="M24" s="57" t="s">
        <v>55</v>
      </c>
      <c r="N24" s="57" t="s">
        <v>6</v>
      </c>
      <c r="O24" s="58" t="s">
        <v>7</v>
      </c>
    </row>
    <row r="25" spans="1:29" ht="17" thickBot="1">
      <c r="A25" s="29" t="s">
        <v>10</v>
      </c>
      <c r="B25" s="12">
        <f t="shared" ref="B25:B32" si="12">SQRT(SUM((M11-$R$10)^2+(N11-$S$10)^2+(O11-$T$10)^2+(P11-$U$10)^2+(Q11-$V$10)^2))</f>
        <v>6.730380478541087E-2</v>
      </c>
      <c r="C25" s="12">
        <f t="shared" ref="C25:C31" si="13">SQRT(SUM((M11-$W$10)^2+(N11-$X$10)^2+(O11-$Y$10)^2+(P11-$Z$10)^2+(Q11-$AA$10)^2))</f>
        <v>0.12526625078412296</v>
      </c>
      <c r="D25" s="69">
        <f t="shared" si="10"/>
        <v>0.19257005556953383</v>
      </c>
      <c r="E25" s="69">
        <f t="shared" si="11"/>
        <v>0.65049703814875526</v>
      </c>
      <c r="F25" s="70">
        <f t="shared" ref="F25:F32" si="14">_xlfn.RANK.EQ(E25,$E$24:$E$32,0)</f>
        <v>4</v>
      </c>
      <c r="I25" s="209"/>
      <c r="J25" s="52" t="s">
        <v>53</v>
      </c>
      <c r="K25" s="46">
        <v>1</v>
      </c>
      <c r="L25" s="59" t="s">
        <v>64</v>
      </c>
      <c r="M25" s="59" t="s">
        <v>56</v>
      </c>
      <c r="N25" s="59" t="s">
        <v>120</v>
      </c>
      <c r="O25" s="60" t="s">
        <v>25</v>
      </c>
    </row>
    <row r="26" spans="1:29" ht="17" thickBot="1">
      <c r="A26" s="29" t="s">
        <v>11</v>
      </c>
      <c r="B26" s="12">
        <f t="shared" si="12"/>
        <v>0.13276584760546542</v>
      </c>
      <c r="C26" s="12">
        <f t="shared" si="13"/>
        <v>8.0123122109236486E-2</v>
      </c>
      <c r="D26" s="69">
        <f t="shared" si="10"/>
        <v>0.21288896971470189</v>
      </c>
      <c r="E26" s="69">
        <f t="shared" si="11"/>
        <v>0.37636107787365214</v>
      </c>
      <c r="F26" s="70">
        <f t="shared" si="14"/>
        <v>9</v>
      </c>
      <c r="I26" s="209"/>
      <c r="J26" s="53" t="s">
        <v>54</v>
      </c>
      <c r="K26" s="47">
        <f>1/L25</f>
        <v>0.33333333333333331</v>
      </c>
      <c r="L26" s="48">
        <v>1</v>
      </c>
      <c r="M26" s="61" t="s">
        <v>62</v>
      </c>
      <c r="N26" s="61" t="s">
        <v>91</v>
      </c>
      <c r="O26" s="62" t="s">
        <v>56</v>
      </c>
    </row>
    <row r="27" spans="1:29" ht="17" thickBot="1">
      <c r="A27" s="29" t="s">
        <v>12</v>
      </c>
      <c r="B27" s="12">
        <f t="shared" si="12"/>
        <v>6.5276914129076519E-2</v>
      </c>
      <c r="C27" s="12">
        <f t="shared" si="13"/>
        <v>0.11484088206475812</v>
      </c>
      <c r="D27" s="69">
        <f t="shared" si="10"/>
        <v>0.18011779619383464</v>
      </c>
      <c r="E27" s="69">
        <f t="shared" si="11"/>
        <v>0.63758764814761304</v>
      </c>
      <c r="F27" s="70">
        <f t="shared" si="14"/>
        <v>5</v>
      </c>
      <c r="I27" s="209"/>
      <c r="J27" s="53" t="s">
        <v>55</v>
      </c>
      <c r="K27" s="47">
        <f>1/M25</f>
        <v>0.5</v>
      </c>
      <c r="L27" s="48">
        <f>1/M26</f>
        <v>1</v>
      </c>
      <c r="M27" s="48">
        <v>1</v>
      </c>
      <c r="N27" s="61" t="s">
        <v>121</v>
      </c>
      <c r="O27" s="62" t="s">
        <v>122</v>
      </c>
    </row>
    <row r="28" spans="1:29" ht="17" thickBot="1">
      <c r="A28" s="29" t="s">
        <v>13</v>
      </c>
      <c r="B28" s="12">
        <f t="shared" si="12"/>
        <v>0.11322288787676051</v>
      </c>
      <c r="C28" s="12">
        <f t="shared" si="13"/>
        <v>0.10382804309067578</v>
      </c>
      <c r="D28" s="69">
        <f t="shared" si="10"/>
        <v>0.21705093096743627</v>
      </c>
      <c r="E28" s="69">
        <f t="shared" si="11"/>
        <v>0.47835797168846467</v>
      </c>
      <c r="F28" s="70">
        <f t="shared" si="14"/>
        <v>7</v>
      </c>
      <c r="I28" s="209"/>
      <c r="J28" s="53" t="s">
        <v>6</v>
      </c>
      <c r="K28" s="47">
        <f>1/N25</f>
        <v>1.25</v>
      </c>
      <c r="L28" s="48">
        <f>1/N26</f>
        <v>2</v>
      </c>
      <c r="M28" s="48">
        <f>1/N27</f>
        <v>2.5</v>
      </c>
      <c r="N28" s="48">
        <v>1</v>
      </c>
      <c r="O28" s="62" t="s">
        <v>90</v>
      </c>
    </row>
    <row r="29" spans="1:29" ht="17" thickBot="1">
      <c r="A29" s="29" t="s">
        <v>15</v>
      </c>
      <c r="B29" s="12">
        <f t="shared" si="12"/>
        <v>5.6585690059449967E-2</v>
      </c>
      <c r="C29" s="12">
        <f t="shared" si="13"/>
        <v>0.13665350599772838</v>
      </c>
      <c r="D29" s="69">
        <f t="shared" si="10"/>
        <v>0.19323919605717835</v>
      </c>
      <c r="E29" s="69">
        <f t="shared" si="11"/>
        <v>0.70717281372508611</v>
      </c>
      <c r="F29" s="70">
        <f t="shared" si="14"/>
        <v>2</v>
      </c>
      <c r="I29" s="210"/>
      <c r="J29" s="54" t="s">
        <v>7</v>
      </c>
      <c r="K29" s="49">
        <f>1/O25</f>
        <v>0.2</v>
      </c>
      <c r="L29" s="50">
        <f>1/O26</f>
        <v>0.5</v>
      </c>
      <c r="M29" s="50">
        <f>1/O27</f>
        <v>0.66666666666666663</v>
      </c>
      <c r="N29" s="50">
        <f>1/O28</f>
        <v>0.16666666666666666</v>
      </c>
      <c r="O29" s="45">
        <v>1</v>
      </c>
    </row>
    <row r="30" spans="1:29">
      <c r="A30" s="29" t="s">
        <v>14</v>
      </c>
      <c r="B30" s="12">
        <f t="shared" si="12"/>
        <v>0.11199075035484643</v>
      </c>
      <c r="C30" s="12">
        <f t="shared" si="13"/>
        <v>0.10537601631817867</v>
      </c>
      <c r="D30" s="69">
        <f t="shared" si="10"/>
        <v>0.2173667666730251</v>
      </c>
      <c r="E30" s="69">
        <f t="shared" si="11"/>
        <v>0.48478439427997289</v>
      </c>
      <c r="F30" s="70">
        <f t="shared" si="14"/>
        <v>6</v>
      </c>
      <c r="I30" s="24"/>
    </row>
    <row r="31" spans="1:29">
      <c r="A31" s="29" t="s">
        <v>16</v>
      </c>
      <c r="B31" s="12">
        <f t="shared" si="12"/>
        <v>5.7472507012898237E-2</v>
      </c>
      <c r="C31" s="12">
        <f t="shared" si="13"/>
        <v>0.13644878585834136</v>
      </c>
      <c r="D31" s="69">
        <f t="shared" si="10"/>
        <v>0.1939212928712396</v>
      </c>
      <c r="E31" s="69">
        <f t="shared" si="11"/>
        <v>0.70362972440030602</v>
      </c>
      <c r="F31" s="70">
        <f t="shared" si="14"/>
        <v>3</v>
      </c>
      <c r="K31" s="11">
        <f>K25/(K25+K26+K27+K28+K29)</f>
        <v>0.30456852791878175</v>
      </c>
      <c r="L31" s="11">
        <f>L26/(L25+L26+L27+L28+L29)</f>
        <v>0.13333333333333333</v>
      </c>
      <c r="M31" s="11">
        <f>M27/(M25+M26+M27+M28+M29)</f>
        <v>0.13953488372093023</v>
      </c>
      <c r="N31" s="11">
        <f>N28/(N25+N26+N27+N28+N29)</f>
        <v>0.34883720930232559</v>
      </c>
      <c r="O31" s="11">
        <f>O29/(O25+O26+O27+O28+O29)</f>
        <v>6.4516129032258063E-2</v>
      </c>
    </row>
    <row r="32" spans="1:29">
      <c r="A32" s="29" t="s">
        <v>89</v>
      </c>
      <c r="B32" s="12">
        <f t="shared" si="12"/>
        <v>2.8405065301804318E-2</v>
      </c>
      <c r="C32" s="12">
        <f>SQRT(SUM((M18-$W$10)^2+(N18-$X$10)^2+(O18-$Y$10)^2+(P18-$Z$10)^2+(Q18-$AA$10)^2))</f>
        <v>0.17081616782259709</v>
      </c>
      <c r="D32" s="69">
        <f t="shared" si="10"/>
        <v>0.1992212331244014</v>
      </c>
      <c r="E32" s="69">
        <f t="shared" si="11"/>
        <v>0.85741948859403405</v>
      </c>
      <c r="F32" s="70">
        <f t="shared" si="14"/>
        <v>1</v>
      </c>
      <c r="J32" s="34" t="s">
        <v>46</v>
      </c>
      <c r="K32" s="11">
        <f>K31/(K31+L31+M31+N31+O31)*100</f>
        <v>30.739965311523687</v>
      </c>
      <c r="L32" s="11">
        <f>L31/(K31+L31+M31+N31+O31)*100</f>
        <v>13.457273703044814</v>
      </c>
      <c r="M32" s="11">
        <f>M31/(K31+L31+M31+N31+O31)*100</f>
        <v>14.083193410163176</v>
      </c>
      <c r="N32" s="11">
        <f>N31/(K31+L31+M31+N31+O31)*100</f>
        <v>35.20798352540794</v>
      </c>
      <c r="O32" s="11">
        <f>O31/(K31+L31+M31+N31+O31)*100</f>
        <v>6.5115840498603932</v>
      </c>
    </row>
    <row r="33" spans="1:15">
      <c r="H33" s="35"/>
      <c r="K33" s="71">
        <f>SUM(K32:O32)</f>
        <v>100.00000000000001</v>
      </c>
    </row>
    <row r="34" spans="1:15" ht="16" thickBot="1"/>
    <row r="35" spans="1:15" ht="16">
      <c r="A35" s="121" t="s">
        <v>111</v>
      </c>
      <c r="B35" s="122" t="s">
        <v>114</v>
      </c>
      <c r="C35" s="122" t="s">
        <v>4</v>
      </c>
      <c r="D35" s="122" t="s">
        <v>115</v>
      </c>
      <c r="E35" s="122" t="s">
        <v>99</v>
      </c>
      <c r="F35" s="122" t="s">
        <v>112</v>
      </c>
      <c r="G35" s="122" t="s">
        <v>113</v>
      </c>
      <c r="H35" s="106" t="s">
        <v>130</v>
      </c>
    </row>
    <row r="36" spans="1:15">
      <c r="A36" t="s">
        <v>89</v>
      </c>
      <c r="B36">
        <v>69265.270904970006</v>
      </c>
      <c r="C36">
        <v>327.06223527604527</v>
      </c>
      <c r="D36">
        <v>417.86138625266136</v>
      </c>
      <c r="E36">
        <v>1.2258083328343545</v>
      </c>
      <c r="F36">
        <v>0.12161521696043807</v>
      </c>
      <c r="G36">
        <v>0.64503537508070741</v>
      </c>
      <c r="H36">
        <v>75</v>
      </c>
      <c r="I36"/>
      <c r="J36" s="198"/>
      <c r="K36" s="198"/>
      <c r="L36" s="198"/>
      <c r="M36" s="198"/>
      <c r="N36" s="198"/>
      <c r="O36" s="198"/>
    </row>
    <row r="37" spans="1:15">
      <c r="A37" t="s">
        <v>15</v>
      </c>
      <c r="B37">
        <v>101831</v>
      </c>
      <c r="C37">
        <v>984.35676888</v>
      </c>
      <c r="D37">
        <v>1117.84600847</v>
      </c>
      <c r="E37">
        <v>1.2637425061348739</v>
      </c>
      <c r="F37">
        <v>0.36602441095890415</v>
      </c>
      <c r="G37">
        <v>0.90564246107849533</v>
      </c>
      <c r="H37">
        <v>100</v>
      </c>
      <c r="I37" s="64"/>
      <c r="J37" s="63"/>
      <c r="K37" s="63"/>
      <c r="L37" s="63"/>
      <c r="M37" s="63"/>
      <c r="N37" s="63"/>
      <c r="O37" s="63"/>
    </row>
    <row r="38" spans="1:15">
      <c r="A38" t="s">
        <v>16</v>
      </c>
      <c r="B38">
        <v>101831</v>
      </c>
      <c r="C38">
        <v>984.35676888</v>
      </c>
      <c r="D38">
        <v>1117.84600847</v>
      </c>
      <c r="E38">
        <v>1.2637425061348739</v>
      </c>
      <c r="F38">
        <v>0.36602441095890415</v>
      </c>
      <c r="G38">
        <v>0.90564246107849533</v>
      </c>
      <c r="H38">
        <v>100</v>
      </c>
      <c r="I38" s="64"/>
      <c r="J38" s="63"/>
      <c r="K38" s="63"/>
      <c r="L38" s="63"/>
      <c r="M38" s="63"/>
      <c r="N38" s="63"/>
      <c r="O38"/>
    </row>
    <row r="39" spans="1:15">
      <c r="A39" t="s">
        <v>10</v>
      </c>
      <c r="B39">
        <v>194000</v>
      </c>
      <c r="C39">
        <v>185.90404724896558</v>
      </c>
      <c r="D39">
        <v>440.21670724896552</v>
      </c>
      <c r="E39">
        <v>1.371105519833504</v>
      </c>
      <c r="F39">
        <v>6.9126785674060956E-2</v>
      </c>
      <c r="G39">
        <v>0.65458884264296713</v>
      </c>
      <c r="H39">
        <v>100</v>
      </c>
      <c r="I39" s="64"/>
      <c r="J39" s="63"/>
      <c r="K39" s="63"/>
      <c r="L39" s="63"/>
      <c r="M39" s="63"/>
      <c r="N39" s="63"/>
      <c r="O39"/>
    </row>
    <row r="40" spans="1:15">
      <c r="A40" t="s">
        <v>12</v>
      </c>
      <c r="B40">
        <v>174425.19999999998</v>
      </c>
      <c r="C40">
        <v>609.12076887300009</v>
      </c>
      <c r="D40">
        <v>837.77301930099998</v>
      </c>
      <c r="E40">
        <v>1.3483038238126297</v>
      </c>
      <c r="F40">
        <v>0.22649620308219182</v>
      </c>
      <c r="G40">
        <v>0.80222193585018475</v>
      </c>
      <c r="H40">
        <v>100</v>
      </c>
      <c r="I40" s="64"/>
      <c r="J40" s="63"/>
      <c r="K40" s="63"/>
      <c r="L40" s="63"/>
      <c r="M40" s="63"/>
      <c r="N40" s="63"/>
      <c r="O40"/>
    </row>
    <row r="41" spans="1:15">
      <c r="A41" t="s">
        <v>14</v>
      </c>
      <c r="B41">
        <v>140798</v>
      </c>
      <c r="C41">
        <v>1930.6997601</v>
      </c>
      <c r="D41">
        <v>2115.2704503200002</v>
      </c>
      <c r="E41">
        <v>1.3091331966576583</v>
      </c>
      <c r="F41">
        <v>0.71791373287671234</v>
      </c>
      <c r="G41">
        <v>1.2769136078495325</v>
      </c>
      <c r="H41">
        <v>100</v>
      </c>
      <c r="I41" s="64"/>
      <c r="J41" s="63"/>
      <c r="K41" s="63"/>
      <c r="L41" s="63"/>
      <c r="M41" s="63"/>
      <c r="N41" s="63"/>
      <c r="O41"/>
    </row>
    <row r="42" spans="1:15">
      <c r="A42" t="s">
        <v>13</v>
      </c>
      <c r="B42">
        <v>145267</v>
      </c>
      <c r="C42">
        <v>1942.7041109400002</v>
      </c>
      <c r="D42">
        <v>2133.1331685700002</v>
      </c>
      <c r="E42">
        <v>1.3143389090796134</v>
      </c>
      <c r="F42">
        <v>0.72237744520547953</v>
      </c>
      <c r="G42">
        <v>1.2836001593824744</v>
      </c>
      <c r="H42">
        <v>100</v>
      </c>
      <c r="I42" s="64"/>
      <c r="J42" s="63"/>
      <c r="K42" s="63"/>
      <c r="L42" s="63"/>
      <c r="M42" s="63"/>
      <c r="N42" s="63"/>
      <c r="O42"/>
    </row>
    <row r="43" spans="1:15">
      <c r="A43" t="s">
        <v>8</v>
      </c>
      <c r="B43">
        <v>337282</v>
      </c>
      <c r="C43">
        <v>0.43015590509999996</v>
      </c>
      <c r="D43">
        <v>442.56975688509993</v>
      </c>
      <c r="E43">
        <v>1.5380074860994626</v>
      </c>
      <c r="F43">
        <v>1.5994969178082191E-4</v>
      </c>
      <c r="G43">
        <v>0.65688914625625128</v>
      </c>
      <c r="H43">
        <v>100</v>
      </c>
    </row>
    <row r="44" spans="1:15">
      <c r="A44" t="s">
        <v>11</v>
      </c>
      <c r="B44">
        <v>314689</v>
      </c>
      <c r="C44">
        <v>526.99100187599993</v>
      </c>
      <c r="D44">
        <v>939.51366508599995</v>
      </c>
      <c r="E44">
        <v>1.5116900413133287</v>
      </c>
      <c r="F44">
        <v>0.1959569712328767</v>
      </c>
      <c r="G44">
        <v>0.84144861887366806</v>
      </c>
      <c r="H44">
        <v>100</v>
      </c>
    </row>
    <row r="48" spans="1:15" ht="16" thickBot="1"/>
    <row r="49" spans="1:13" ht="16" thickBot="1">
      <c r="A49" s="107" t="s">
        <v>100</v>
      </c>
      <c r="B49" s="108">
        <v>100</v>
      </c>
    </row>
    <row r="50" spans="1:13" ht="34">
      <c r="A50" s="110" t="s">
        <v>1</v>
      </c>
      <c r="B50" s="113" t="s">
        <v>101</v>
      </c>
      <c r="C50" s="105" t="s">
        <v>104</v>
      </c>
      <c r="D50" s="105" t="s">
        <v>102</v>
      </c>
      <c r="E50" s="105" t="s">
        <v>103</v>
      </c>
      <c r="F50" s="105" t="s">
        <v>105</v>
      </c>
      <c r="G50" s="105" t="s">
        <v>107</v>
      </c>
      <c r="H50" s="114" t="s">
        <v>106</v>
      </c>
      <c r="I50" s="105" t="s">
        <v>110</v>
      </c>
      <c r="J50" s="105" t="s">
        <v>99</v>
      </c>
      <c r="K50" s="105" t="s">
        <v>108</v>
      </c>
      <c r="L50" s="106" t="s">
        <v>109</v>
      </c>
      <c r="M50" s="13" t="s">
        <v>130</v>
      </c>
    </row>
    <row r="51" spans="1:13">
      <c r="A51" s="111" t="s">
        <v>8</v>
      </c>
      <c r="B51" s="115">
        <v>337282</v>
      </c>
      <c r="C51" s="7">
        <v>876000</v>
      </c>
      <c r="D51" s="7">
        <v>973333.33333333326</v>
      </c>
      <c r="E51" s="7">
        <v>9733.3333333333321</v>
      </c>
      <c r="F51" s="7">
        <v>1347294.5578231292</v>
      </c>
      <c r="G51" s="7">
        <v>140.11592999999999</v>
      </c>
      <c r="H51" s="6">
        <v>144159.52992999999</v>
      </c>
      <c r="I51" s="7">
        <v>575434.89212047611</v>
      </c>
      <c r="J51" s="7">
        <v>1.5380074860994626</v>
      </c>
      <c r="K51" s="7">
        <v>1.5994969178082191E-4</v>
      </c>
      <c r="L51" s="117">
        <v>0.65688914625625128</v>
      </c>
      <c r="M51" s="11">
        <v>100</v>
      </c>
    </row>
    <row r="52" spans="1:13">
      <c r="A52" s="111" t="s">
        <v>10</v>
      </c>
      <c r="B52" s="115">
        <v>194000</v>
      </c>
      <c r="C52" s="7">
        <v>876000</v>
      </c>
      <c r="D52" s="7">
        <v>973333.33333333326</v>
      </c>
      <c r="E52" s="7">
        <v>9733.3333333333321</v>
      </c>
      <c r="F52" s="7">
        <v>1201088.4353741496</v>
      </c>
      <c r="G52" s="7">
        <v>60555.064250477393</v>
      </c>
      <c r="H52" s="6">
        <v>143393.06425047739</v>
      </c>
      <c r="I52" s="7">
        <v>573419.82615523925</v>
      </c>
      <c r="J52" s="7">
        <v>1.371105519833504</v>
      </c>
      <c r="K52" s="7">
        <v>6.9126785674060956E-2</v>
      </c>
      <c r="L52" s="117">
        <v>0.65458884264296713</v>
      </c>
      <c r="M52" s="11">
        <v>100</v>
      </c>
    </row>
    <row r="53" spans="1:13">
      <c r="A53" s="111" t="s">
        <v>11</v>
      </c>
      <c r="B53" s="115">
        <v>314689</v>
      </c>
      <c r="C53" s="7">
        <v>876000</v>
      </c>
      <c r="D53" s="7">
        <v>973333.33333333326</v>
      </c>
      <c r="E53" s="7">
        <v>9733.3333333333321</v>
      </c>
      <c r="F53" s="7">
        <v>1324240.476190476</v>
      </c>
      <c r="G53" s="7">
        <v>171658.30679999999</v>
      </c>
      <c r="H53" s="6">
        <v>306030.5098</v>
      </c>
      <c r="I53" s="7">
        <v>737108.99013333325</v>
      </c>
      <c r="J53" s="7">
        <v>1.5116900413133287</v>
      </c>
      <c r="K53" s="7">
        <v>0.1959569712328767</v>
      </c>
      <c r="L53" s="117">
        <v>0.84144861887366806</v>
      </c>
      <c r="M53" s="11">
        <v>100</v>
      </c>
    </row>
    <row r="54" spans="1:13">
      <c r="A54" s="111" t="s">
        <v>12</v>
      </c>
      <c r="B54" s="115">
        <v>174425.19999999998</v>
      </c>
      <c r="C54" s="7">
        <v>876000</v>
      </c>
      <c r="D54" s="7">
        <v>973333.33333333326</v>
      </c>
      <c r="E54" s="7">
        <v>9733.3333333333321</v>
      </c>
      <c r="F54" s="7">
        <v>1181114.1496598637</v>
      </c>
      <c r="G54" s="7">
        <v>198410.67390000002</v>
      </c>
      <c r="H54" s="6">
        <v>272890.23430000001</v>
      </c>
      <c r="I54" s="7">
        <v>702746.41580476181</v>
      </c>
      <c r="J54" s="7">
        <v>1.3483038238126297</v>
      </c>
      <c r="K54" s="7">
        <v>0.22649620308219182</v>
      </c>
      <c r="L54" s="117">
        <v>0.80222193585018475</v>
      </c>
      <c r="M54" s="11">
        <v>100</v>
      </c>
    </row>
    <row r="55" spans="1:13">
      <c r="A55" s="111" t="s">
        <v>13</v>
      </c>
      <c r="B55" s="115">
        <v>145267</v>
      </c>
      <c r="C55" s="7">
        <v>876000</v>
      </c>
      <c r="D55" s="7">
        <v>973333.33333333326</v>
      </c>
      <c r="E55" s="7">
        <v>9733.3333333333321</v>
      </c>
      <c r="F55" s="7">
        <v>1151360.8843537413</v>
      </c>
      <c r="G55" s="7">
        <v>632802.64200000011</v>
      </c>
      <c r="H55" s="6">
        <v>694831.65100000007</v>
      </c>
      <c r="I55" s="7">
        <v>1124433.7396190476</v>
      </c>
      <c r="J55" s="7">
        <v>1.3143389090796134</v>
      </c>
      <c r="K55" s="7">
        <v>0.72237744520547953</v>
      </c>
      <c r="L55" s="117">
        <v>1.2836001593824744</v>
      </c>
      <c r="M55" s="11">
        <v>100</v>
      </c>
    </row>
    <row r="56" spans="1:13">
      <c r="A56" s="111" t="s">
        <v>15</v>
      </c>
      <c r="B56" s="115">
        <v>101831</v>
      </c>
      <c r="C56" s="7">
        <v>876000</v>
      </c>
      <c r="D56" s="7">
        <v>973333.33333333326</v>
      </c>
      <c r="E56" s="7">
        <v>9733.3333333333321</v>
      </c>
      <c r="F56" s="7">
        <v>1107038.4353741496</v>
      </c>
      <c r="G56" s="7">
        <v>320637.38400000002</v>
      </c>
      <c r="H56" s="6">
        <v>364119.22100000002</v>
      </c>
      <c r="I56" s="7">
        <v>793342.79590476188</v>
      </c>
      <c r="J56" s="7">
        <v>1.2637425061348739</v>
      </c>
      <c r="K56" s="7">
        <v>0.36602441095890415</v>
      </c>
      <c r="L56" s="117">
        <v>0.90564246107849533</v>
      </c>
      <c r="M56" s="11">
        <v>100</v>
      </c>
    </row>
    <row r="57" spans="1:13">
      <c r="A57" s="111" t="s">
        <v>14</v>
      </c>
      <c r="B57" s="115">
        <v>140798</v>
      </c>
      <c r="C57" s="7">
        <v>876000</v>
      </c>
      <c r="D57" s="7">
        <v>973333.33333333326</v>
      </c>
      <c r="E57" s="7">
        <v>9733.3333333333321</v>
      </c>
      <c r="F57" s="7">
        <v>1146800.6802721086</v>
      </c>
      <c r="G57" s="7">
        <v>628892.43000000005</v>
      </c>
      <c r="H57" s="6">
        <v>689013.17600000009</v>
      </c>
      <c r="I57" s="7">
        <v>1118576.3204761904</v>
      </c>
      <c r="J57" s="7">
        <v>1.3091331966576583</v>
      </c>
      <c r="K57" s="7">
        <v>0.71791373287671234</v>
      </c>
      <c r="L57" s="117">
        <v>1.2769136078495325</v>
      </c>
      <c r="M57" s="11">
        <v>100</v>
      </c>
    </row>
    <row r="58" spans="1:13">
      <c r="A58" s="111" t="s">
        <v>16</v>
      </c>
      <c r="B58" s="115">
        <v>101831</v>
      </c>
      <c r="C58" s="7">
        <v>876000</v>
      </c>
      <c r="D58" s="7">
        <v>973333.33333333326</v>
      </c>
      <c r="E58" s="7">
        <v>9733.3333333333321</v>
      </c>
      <c r="F58" s="7">
        <v>1107038.4353741496</v>
      </c>
      <c r="G58" s="7">
        <v>320637.38400000002</v>
      </c>
      <c r="H58" s="6">
        <v>364119.22100000002</v>
      </c>
      <c r="I58" s="7">
        <v>793342.79590476188</v>
      </c>
      <c r="J58" s="7">
        <v>1.2637425061348739</v>
      </c>
      <c r="K58" s="7">
        <v>0.36602441095890415</v>
      </c>
      <c r="L58" s="117">
        <v>0.90564246107849533</v>
      </c>
      <c r="M58" s="11">
        <v>100</v>
      </c>
    </row>
    <row r="59" spans="1:13" ht="16" thickBot="1">
      <c r="A59" s="112" t="s">
        <v>89</v>
      </c>
      <c r="B59" s="116">
        <v>69265.270904970006</v>
      </c>
      <c r="C59" s="10">
        <v>876000</v>
      </c>
      <c r="D59" s="10">
        <v>973333.33333333326</v>
      </c>
      <c r="E59" s="10">
        <v>9733.3333333333321</v>
      </c>
      <c r="F59" s="10">
        <v>1073808.0995628946</v>
      </c>
      <c r="G59" s="10">
        <v>106534.93005734375</v>
      </c>
      <c r="H59" s="9">
        <v>136111.20073376593</v>
      </c>
      <c r="I59" s="10">
        <v>565050.9885706997</v>
      </c>
      <c r="J59" s="10">
        <v>1.2258083328343545</v>
      </c>
      <c r="K59" s="10">
        <v>0.12161521696043807</v>
      </c>
      <c r="L59" s="118">
        <v>0.64503537508070741</v>
      </c>
      <c r="M59" s="11">
        <v>75</v>
      </c>
    </row>
    <row r="124" spans="6:6">
      <c r="F124" s="11" t="e">
        <f>_xlfn.RANK.EQ(E124,$E$24:$E$32,0)</f>
        <v>#N/A</v>
      </c>
    </row>
  </sheetData>
  <sheetProtection sheet="1" objects="1" scenarios="1" selectLockedCells="1" selectUnlockedCells="1"/>
  <mergeCells count="9">
    <mergeCell ref="W7:AA7"/>
    <mergeCell ref="I21:O21"/>
    <mergeCell ref="J23:O23"/>
    <mergeCell ref="I24:I29"/>
    <mergeCell ref="J36:O36"/>
    <mergeCell ref="C7:F7"/>
    <mergeCell ref="H7:K7"/>
    <mergeCell ref="M7:P7"/>
    <mergeCell ref="R7:V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E643B-5C0E-4ADE-A36F-5221020686B1}">
  <sheetPr codeName="ShValues3"/>
  <dimension ref="A2:AC124"/>
  <sheetViews>
    <sheetView topLeftCell="C17" zoomScaleNormal="100" workbookViewId="0">
      <selection activeCell="F24" sqref="F24"/>
    </sheetView>
  </sheetViews>
  <sheetFormatPr baseColWidth="10" defaultColWidth="8.6640625" defaultRowHeight="15"/>
  <cols>
    <col min="1" max="1" width="30.1640625" style="11" bestFit="1" customWidth="1"/>
    <col min="2" max="2" width="24.5" style="11" bestFit="1" customWidth="1"/>
    <col min="3" max="3" width="22.83203125" style="11" bestFit="1" customWidth="1"/>
    <col min="4" max="4" width="24.6640625" style="11" bestFit="1" customWidth="1"/>
    <col min="5" max="5" width="11.83203125" style="11" bestFit="1" customWidth="1"/>
    <col min="6" max="6" width="21.33203125" style="11" bestFit="1" customWidth="1"/>
    <col min="7" max="7" width="19.83203125" style="11" bestFit="1" customWidth="1"/>
    <col min="8" max="9" width="11.83203125" style="11" bestFit="1" customWidth="1"/>
    <col min="10" max="10" width="18.6640625" style="11" bestFit="1" customWidth="1"/>
    <col min="11" max="11" width="13.33203125" style="11" bestFit="1" customWidth="1"/>
    <col min="12" max="12" width="16.1640625" style="11" bestFit="1" customWidth="1"/>
    <col min="13" max="15" width="11.83203125" style="11" bestFit="1" customWidth="1"/>
    <col min="16" max="16" width="14.1640625" style="11" bestFit="1" customWidth="1"/>
    <col min="17" max="17" width="17.1640625" style="11" bestFit="1" customWidth="1"/>
    <col min="18" max="21" width="11.83203125" style="11" bestFit="1" customWidth="1"/>
    <col min="22" max="22" width="14.5" style="11" bestFit="1" customWidth="1"/>
    <col min="23" max="23" width="10.83203125" style="11" bestFit="1" customWidth="1"/>
    <col min="24" max="26" width="11.83203125" style="11" bestFit="1" customWidth="1"/>
    <col min="27" max="27" width="12.6640625" style="11" bestFit="1" customWidth="1"/>
    <col min="28" max="28" width="8.6640625" style="11"/>
    <col min="29" max="29" width="8.33203125" style="11" bestFit="1" customWidth="1"/>
    <col min="30" max="16384" width="8.6640625" style="11"/>
  </cols>
  <sheetData>
    <row r="2" spans="1:29">
      <c r="A2" s="11" t="s">
        <v>18</v>
      </c>
      <c r="B2" s="72"/>
      <c r="D2" s="32"/>
    </row>
    <row r="3" spans="1:29">
      <c r="A3" s="11" t="s">
        <v>19</v>
      </c>
      <c r="B3" s="72"/>
      <c r="D3" s="32"/>
    </row>
    <row r="5" spans="1:29">
      <c r="C5" s="41"/>
    </row>
    <row r="6" spans="1:29" ht="16" thickBot="1"/>
    <row r="7" spans="1:29" ht="81" thickBot="1">
      <c r="A7" s="14"/>
      <c r="B7" s="15"/>
      <c r="C7" s="193" t="s">
        <v>20</v>
      </c>
      <c r="D7" s="194"/>
      <c r="E7" s="194"/>
      <c r="F7" s="194"/>
      <c r="G7" s="44"/>
      <c r="H7" s="195" t="s">
        <v>21</v>
      </c>
      <c r="I7" s="195"/>
      <c r="J7" s="195"/>
      <c r="K7" s="196"/>
      <c r="L7" s="73"/>
      <c r="M7" s="197" t="s">
        <v>22</v>
      </c>
      <c r="N7" s="197"/>
      <c r="O7" s="197"/>
      <c r="P7" s="197"/>
      <c r="Q7" s="36"/>
      <c r="R7" s="202" t="s">
        <v>23</v>
      </c>
      <c r="S7" s="202"/>
      <c r="T7" s="202"/>
      <c r="U7" s="202"/>
      <c r="V7" s="203"/>
      <c r="W7" s="199" t="s">
        <v>24</v>
      </c>
      <c r="X7" s="200"/>
      <c r="Y7" s="200"/>
      <c r="Z7" s="200"/>
      <c r="AA7" s="201"/>
      <c r="AC7" s="13" t="s">
        <v>130</v>
      </c>
    </row>
    <row r="8" spans="1:29">
      <c r="A8" s="16"/>
      <c r="C8" s="43">
        <v>30.739965311523687</v>
      </c>
      <c r="D8" s="43">
        <v>13.457273703044814</v>
      </c>
      <c r="E8" s="43">
        <v>14.083193410163176</v>
      </c>
      <c r="F8" s="43">
        <v>35.20798352540794</v>
      </c>
      <c r="G8" s="43">
        <v>6.5115840498603932</v>
      </c>
      <c r="H8" s="19"/>
      <c r="I8" s="19"/>
      <c r="J8" s="19"/>
      <c r="K8" s="19"/>
      <c r="L8" s="19"/>
      <c r="M8" s="74"/>
      <c r="N8" s="74"/>
      <c r="O8" s="74"/>
      <c r="P8" s="74"/>
      <c r="Q8" s="74"/>
      <c r="R8" s="20"/>
      <c r="S8" s="20"/>
      <c r="T8" s="20"/>
      <c r="U8" s="20"/>
      <c r="V8" s="20"/>
      <c r="W8" s="37"/>
      <c r="X8" s="37"/>
      <c r="Y8" s="37"/>
      <c r="Z8" s="37"/>
      <c r="AA8" s="37"/>
    </row>
    <row r="9" spans="1:29" ht="48">
      <c r="A9" s="26" t="s">
        <v>1</v>
      </c>
      <c r="B9" s="1" t="s">
        <v>2</v>
      </c>
      <c r="C9" s="2" t="s">
        <v>3</v>
      </c>
      <c r="D9" s="2" t="s">
        <v>4</v>
      </c>
      <c r="E9" s="2" t="s">
        <v>63</v>
      </c>
      <c r="F9" s="3" t="s">
        <v>6</v>
      </c>
      <c r="G9" s="6" t="s">
        <v>7</v>
      </c>
      <c r="H9" s="4" t="s">
        <v>26</v>
      </c>
      <c r="I9" s="4" t="s">
        <v>27</v>
      </c>
      <c r="J9" s="4" t="s">
        <v>28</v>
      </c>
      <c r="K9" s="4" t="s">
        <v>29</v>
      </c>
      <c r="L9" s="4" t="s">
        <v>30</v>
      </c>
      <c r="M9" s="21" t="s">
        <v>31</v>
      </c>
      <c r="N9" s="21" t="s">
        <v>32</v>
      </c>
      <c r="O9" s="21" t="s">
        <v>33</v>
      </c>
      <c r="P9" s="21" t="s">
        <v>34</v>
      </c>
      <c r="Q9" s="21" t="s">
        <v>35</v>
      </c>
      <c r="R9" s="22" t="s">
        <v>36</v>
      </c>
      <c r="S9" s="22" t="s">
        <v>37</v>
      </c>
      <c r="T9" s="22" t="s">
        <v>38</v>
      </c>
      <c r="U9" s="22" t="s">
        <v>39</v>
      </c>
      <c r="V9" s="22" t="s">
        <v>40</v>
      </c>
      <c r="W9" s="23" t="s">
        <v>41</v>
      </c>
      <c r="X9" s="23" t="s">
        <v>42</v>
      </c>
      <c r="Y9" s="23" t="s">
        <v>43</v>
      </c>
      <c r="Z9" s="23" t="s">
        <v>44</v>
      </c>
      <c r="AA9" s="23" t="s">
        <v>45</v>
      </c>
    </row>
    <row r="10" spans="1:29">
      <c r="A10" s="26" t="s">
        <v>8</v>
      </c>
      <c r="B10" s="1" t="s">
        <v>93</v>
      </c>
      <c r="C10" s="5">
        <v>3079.35</v>
      </c>
      <c r="D10" s="7">
        <v>7.0000000000000001E-3</v>
      </c>
      <c r="E10" s="7">
        <v>4.04</v>
      </c>
      <c r="F10" s="38" t="s">
        <v>152</v>
      </c>
      <c r="G10" s="39" t="s">
        <v>97</v>
      </c>
      <c r="H10" s="19">
        <f>C10/SQRT(SUM($C$10^2+$C$11^2+$C$12^2+$C$13^2+$C$14^2+$C$15^2+$C$16^2+$C$17^2+$C$18))</f>
        <v>0.60091313844256022</v>
      </c>
      <c r="I10" s="19">
        <f>D10/SQRT(SUM($D$10^2+$D$11^2+$D$12^2+$D$13^2+$D$14^2+$D$15^2+$D$16^2+$D$17^2+$D$18^2))</f>
        <v>2.289366533607233E-4</v>
      </c>
      <c r="J10" s="19">
        <f>E10/SQRT(SUM($E$10^2+$E$11^2+$E$12^2+$E$13^2+$E$14^2+$E$15^2+$E$16^2+$E$17^2+$E$18^2))</f>
        <v>0.10075906718441818</v>
      </c>
      <c r="K10" s="19">
        <f>F10/SQRT(SUM($F$10^2+$F$11^2+$F$12^2+$F$13^2+$F$14^2+$F$15^2+$F$16^2+$F$17^2+$F$18^2))</f>
        <v>0.34961203751343339</v>
      </c>
      <c r="L10" s="19">
        <f>G10/SQRT(SUM($G$10^2+$G$11^2+$G$12^2+$G$13^2+$G$14^2+$G$15^2+$G$16^2+$G$17^2+$G$18^2))</f>
        <v>0.22212130770273764</v>
      </c>
      <c r="M10" s="74">
        <f>$C$8/100*H10</f>
        <v>0.18472049030963134</v>
      </c>
      <c r="N10" s="74">
        <f>$D$8/100*I10</f>
        <v>3.080863204934348E-5</v>
      </c>
      <c r="O10" s="74">
        <f>$E$8/100*J10</f>
        <v>1.4190094309857867E-2</v>
      </c>
      <c r="P10" s="74">
        <f>$F$8/100*K10</f>
        <v>0.12309134857057265</v>
      </c>
      <c r="Q10" s="74">
        <f>$G$8/100*L10</f>
        <v>1.4463615643712789E-2</v>
      </c>
      <c r="R10" s="20">
        <f>MIN(M10:M18)</f>
        <v>4.187165665240395E-2</v>
      </c>
      <c r="S10" s="20">
        <f>MIN(N10:N18)</f>
        <v>3.080863204934348E-5</v>
      </c>
      <c r="T10" s="20">
        <f>MIN(O10:O18)</f>
        <v>1.4190094309857867E-2</v>
      </c>
      <c r="U10" s="20">
        <f>MAX(P10:P18)</f>
        <v>0.12309134857057265</v>
      </c>
      <c r="V10" s="20">
        <f>MIN(Q10:Q18)</f>
        <v>7.3210893999040034E-3</v>
      </c>
      <c r="W10" s="75">
        <f>MAX(M10:M18)</f>
        <v>0.18472049030963134</v>
      </c>
      <c r="X10" s="75">
        <f>MAX(N10:N18)</f>
        <v>8.4987812124688936E-2</v>
      </c>
      <c r="Y10" s="75">
        <f>MAX(O10:O18)</f>
        <v>7.4252127156038447E-2</v>
      </c>
      <c r="Z10" s="75">
        <f>MIN(P10:P18)</f>
        <v>0.1127184821179963</v>
      </c>
      <c r="AA10" s="75">
        <f>MAX(Q10:Q18)</f>
        <v>2.9105794443520797E-2</v>
      </c>
      <c r="AC10" s="32">
        <v>100</v>
      </c>
    </row>
    <row r="11" spans="1:29">
      <c r="A11" s="26" t="s">
        <v>10</v>
      </c>
      <c r="B11" s="1" t="s">
        <v>93</v>
      </c>
      <c r="C11" s="5">
        <v>1328.13</v>
      </c>
      <c r="D11" s="7">
        <v>3.0627275392685558</v>
      </c>
      <c r="E11" s="7">
        <v>4.8029999999999999</v>
      </c>
      <c r="F11" s="40" t="s">
        <v>153</v>
      </c>
      <c r="G11" s="39" t="s">
        <v>123</v>
      </c>
      <c r="H11" s="19">
        <f>C11/SQRT(SUM($C$10^2+$C$11^2+$C$12^2+$C$13^2+$C$14^2+$C$15^2+$C$16^2+$C$17^2+$C$18))</f>
        <v>0.25917507479166629</v>
      </c>
      <c r="I11" s="19">
        <f t="shared" ref="I11:I18" si="0">D11/SQRT(SUM($D$10^2+$D$11^2+$D$12^2+$D$13^2+$D$14^2+$D$15^2+$D$16^2+$D$17^2+$D$18^2))</f>
        <v>0.10016722757083805</v>
      </c>
      <c r="J11" s="19">
        <f t="shared" ref="J11:J18" si="1">E11/SQRT(SUM($E$10^2+$E$11^2+$E$12^2+$E$13^2+$E$14^2+$E$15^2+$E$16^2+$E$17^2+$E$18^2))</f>
        <v>0.11978856427890111</v>
      </c>
      <c r="K11" s="19">
        <f>F11/SQRT(SUM($F$10^2+$F$11^2+$F$12^2+$F$13^2+$F$14^2+$F$15^2+$F$16^2+$F$17^2+$F$18^2))</f>
        <v>0.32702474295498124</v>
      </c>
      <c r="L11" s="19">
        <f t="shared" ref="L11:L17" si="2">G11/SQRT(SUM($G$10^2+$G$11^2+$G$12^2+$G$13^2+$G$14^2+$G$15^2+$G$16^2+$G$17^2+$G$18^2))</f>
        <v>0.27422383667004646</v>
      </c>
      <c r="M11" s="74">
        <f t="shared" ref="M11:M18" si="3">$C$8/100*H11</f>
        <v>7.9670328087073791E-2</v>
      </c>
      <c r="N11" s="74">
        <f t="shared" ref="N11:N18" si="4">$D$8/100*I11</f>
        <v>1.3479777974959445E-2</v>
      </c>
      <c r="O11" s="74">
        <f t="shared" ref="O11:O18" si="5">$E$8/100*J11</f>
        <v>1.6870055190655282E-2</v>
      </c>
      <c r="P11" s="74">
        <f>$F$8/100*K11</f>
        <v>0.11513881762359746</v>
      </c>
      <c r="Q11" s="74">
        <f>$G$8/100*L11</f>
        <v>1.7856315609521962E-2</v>
      </c>
      <c r="R11" s="20"/>
      <c r="S11" s="20"/>
      <c r="T11" s="20"/>
      <c r="U11" s="20"/>
      <c r="V11" s="20"/>
      <c r="W11" s="75"/>
      <c r="X11" s="75"/>
      <c r="Y11" s="75"/>
      <c r="Z11" s="75"/>
      <c r="AA11" s="75"/>
      <c r="AC11" s="32">
        <v>100</v>
      </c>
    </row>
    <row r="12" spans="1:29">
      <c r="A12" s="26" t="s">
        <v>11</v>
      </c>
      <c r="B12" s="1" t="s">
        <v>93</v>
      </c>
      <c r="C12" s="5">
        <v>2908.0108269259072</v>
      </c>
      <c r="D12" s="7">
        <v>5.2709999999999999</v>
      </c>
      <c r="E12" s="11">
        <v>9.0809999999999995</v>
      </c>
      <c r="F12" s="40" t="s">
        <v>154</v>
      </c>
      <c r="G12" s="39" t="s">
        <v>98</v>
      </c>
      <c r="H12" s="19">
        <f t="shared" ref="H12:H17" si="6">C12/SQRT(SUM($C$10^2+$C$11^2+$C$12^2+$C$13^2+$C$14^2+$C$15^2+$C$16^2+$C$17^2+$C$18))</f>
        <v>0.56747752370889692</v>
      </c>
      <c r="I12" s="19">
        <f t="shared" si="0"/>
        <v>0.17238929998062463</v>
      </c>
      <c r="J12" s="19">
        <f t="shared" si="1"/>
        <v>0.22648343789646075</v>
      </c>
      <c r="K12" s="19">
        <f t="shared" ref="K12:K18" si="7">F12/SQRT(SUM($F$10^2+$F$11^2+$F$12^2+$F$13^2+$F$14^2+$F$15^2+$F$16^2+$F$17^2+$F$18^2))</f>
        <v>0.34568381237283302</v>
      </c>
      <c r="L12" s="19">
        <f t="shared" si="2"/>
        <v>0.28245055177014783</v>
      </c>
      <c r="M12" s="74">
        <f t="shared" si="3"/>
        <v>0.17444239393880853</v>
      </c>
      <c r="N12" s="74">
        <f t="shared" si="4"/>
        <v>2.3198899933155638E-2</v>
      </c>
      <c r="O12" s="74">
        <f t="shared" si="5"/>
        <v>3.1896100600945367E-2</v>
      </c>
      <c r="P12" s="74">
        <f t="shared" ref="P12:P18" si="8">$F$8/100*K12</f>
        <v>0.12170829971022913</v>
      </c>
      <c r="Q12" s="74">
        <f t="shared" ref="Q12:Q18" si="9">$G$8/100*L12</f>
        <v>1.8392005077807617E-2</v>
      </c>
      <c r="R12" s="20"/>
      <c r="S12" s="20"/>
      <c r="T12" s="20"/>
      <c r="U12" s="20"/>
      <c r="V12" s="20"/>
      <c r="W12" s="75"/>
      <c r="X12" s="75"/>
      <c r="Y12" s="75"/>
      <c r="Z12" s="75"/>
      <c r="AA12" s="75"/>
      <c r="AC12" s="32">
        <v>100</v>
      </c>
    </row>
    <row r="13" spans="1:29">
      <c r="A13" s="26" t="s">
        <v>12</v>
      </c>
      <c r="B13" s="1" t="s">
        <v>93</v>
      </c>
      <c r="C13" s="5">
        <v>1223.2283122941562</v>
      </c>
      <c r="D13" s="7">
        <v>5.5540000000000003</v>
      </c>
      <c r="E13" s="7">
        <v>7.157</v>
      </c>
      <c r="F13" s="40" t="s">
        <v>155</v>
      </c>
      <c r="G13" s="39" t="s">
        <v>124</v>
      </c>
      <c r="H13" s="19">
        <f t="shared" si="6"/>
        <v>0.23870426037068787</v>
      </c>
      <c r="I13" s="19">
        <f t="shared" si="0"/>
        <v>0.18164488182363675</v>
      </c>
      <c r="J13" s="19">
        <f t="shared" si="1"/>
        <v>0.17849817916803984</v>
      </c>
      <c r="K13" s="19">
        <f t="shared" si="7"/>
        <v>0.32309651781438087</v>
      </c>
      <c r="L13" s="19">
        <f t="shared" si="2"/>
        <v>0.33455308073745671</v>
      </c>
      <c r="M13" s="74">
        <f t="shared" si="3"/>
        <v>7.3377606835078629E-2</v>
      </c>
      <c r="N13" s="74">
        <f t="shared" si="4"/>
        <v>2.4444448914579097E-2</v>
      </c>
      <c r="O13" s="74">
        <f t="shared" si="5"/>
        <v>2.5138243805854645E-2</v>
      </c>
      <c r="P13" s="74">
        <f t="shared" si="8"/>
        <v>0.11375576876325394</v>
      </c>
      <c r="Q13" s="74">
        <f t="shared" si="9"/>
        <v>2.1784705043616796E-2</v>
      </c>
      <c r="R13" s="20"/>
      <c r="S13" s="20"/>
      <c r="T13" s="20"/>
      <c r="U13" s="20"/>
      <c r="V13" s="20"/>
      <c r="W13" s="75"/>
      <c r="X13" s="75"/>
      <c r="Y13" s="75"/>
      <c r="Z13" s="75"/>
      <c r="AA13" s="75"/>
      <c r="AC13" s="32">
        <v>100</v>
      </c>
    </row>
    <row r="14" spans="1:29">
      <c r="A14" s="26" t="s">
        <v>13</v>
      </c>
      <c r="B14" s="1" t="s">
        <v>93</v>
      </c>
      <c r="C14" s="5">
        <v>1398.77</v>
      </c>
      <c r="D14" s="7">
        <v>19.309999999999999</v>
      </c>
      <c r="E14" s="7">
        <v>21.14</v>
      </c>
      <c r="F14" s="40" t="s">
        <v>156</v>
      </c>
      <c r="G14" s="39" t="s">
        <v>125</v>
      </c>
      <c r="H14" s="19">
        <f t="shared" si="6"/>
        <v>0.27295996579125464</v>
      </c>
      <c r="I14" s="19">
        <f t="shared" si="0"/>
        <v>0.63153811091365242</v>
      </c>
      <c r="J14" s="19">
        <f t="shared" si="1"/>
        <v>0.5272392772966833</v>
      </c>
      <c r="K14" s="19">
        <f t="shared" si="7"/>
        <v>0.34764792494313318</v>
      </c>
      <c r="L14" s="19">
        <f t="shared" si="2"/>
        <v>0.37020217950456275</v>
      </c>
      <c r="M14" s="74">
        <f t="shared" si="3"/>
        <v>8.3907798798578598E-2</v>
      </c>
      <c r="N14" s="74">
        <f t="shared" si="4"/>
        <v>8.4987812124688936E-2</v>
      </c>
      <c r="O14" s="74">
        <f t="shared" si="5"/>
        <v>7.4252127156038447E-2</v>
      </c>
      <c r="P14" s="74">
        <f t="shared" si="8"/>
        <v>0.12239982414040088</v>
      </c>
      <c r="Q14" s="74">
        <f t="shared" si="9"/>
        <v>2.4106026072854649E-2</v>
      </c>
      <c r="R14" s="20"/>
      <c r="S14" s="20"/>
      <c r="T14" s="20"/>
      <c r="U14" s="20"/>
      <c r="V14" s="20"/>
      <c r="W14" s="75"/>
      <c r="X14" s="75"/>
      <c r="Y14" s="75"/>
      <c r="Z14" s="75"/>
      <c r="AA14" s="75"/>
      <c r="AC14" s="32">
        <v>100</v>
      </c>
    </row>
    <row r="15" spans="1:29">
      <c r="A15" s="26" t="s">
        <v>15</v>
      </c>
      <c r="B15" s="1" t="s">
        <v>93</v>
      </c>
      <c r="C15" s="5">
        <v>864.1</v>
      </c>
      <c r="D15" s="7">
        <v>7.46</v>
      </c>
      <c r="E15" s="7">
        <v>8.59</v>
      </c>
      <c r="F15" s="39" t="s">
        <v>157</v>
      </c>
      <c r="G15" s="39" t="s">
        <v>126</v>
      </c>
      <c r="H15" s="19">
        <f>C15/SQRT(SUM($C$10^2+$C$11^2+$C$12^2+$C$13^2+$C$14^2+$C$15^2+$C$16^2+$C$17^2+$C$18))</f>
        <v>0.16862293760963071</v>
      </c>
      <c r="I15" s="19">
        <f t="shared" si="0"/>
        <v>0.24398106201014227</v>
      </c>
      <c r="J15" s="19">
        <f t="shared" si="1"/>
        <v>0.21423771958271093</v>
      </c>
      <c r="K15" s="19">
        <f t="shared" si="7"/>
        <v>0.32506063038468103</v>
      </c>
      <c r="L15" s="19">
        <f t="shared" si="2"/>
        <v>0.42230470847187157</v>
      </c>
      <c r="M15" s="74">
        <f t="shared" si="3"/>
        <v>5.1834632528472709E-2</v>
      </c>
      <c r="N15" s="74">
        <f t="shared" si="4"/>
        <v>3.2833199298300336E-2</v>
      </c>
      <c r="O15" s="74">
        <f t="shared" si="5"/>
        <v>3.0171512406356207E-2</v>
      </c>
      <c r="P15" s="74">
        <f t="shared" si="8"/>
        <v>0.11444729319342568</v>
      </c>
      <c r="Q15" s="74">
        <f t="shared" si="9"/>
        <v>2.749872603866382E-2</v>
      </c>
      <c r="R15" s="20"/>
      <c r="S15" s="20"/>
      <c r="T15" s="20"/>
      <c r="U15" s="20"/>
      <c r="V15" s="20"/>
      <c r="W15" s="75"/>
      <c r="X15" s="75"/>
      <c r="Y15" s="75"/>
      <c r="Z15" s="75"/>
      <c r="AA15" s="75"/>
      <c r="AC15" s="32">
        <v>100</v>
      </c>
    </row>
    <row r="16" spans="1:29">
      <c r="A16" s="26" t="s">
        <v>14</v>
      </c>
      <c r="B16" s="1" t="s">
        <v>93</v>
      </c>
      <c r="C16" s="5">
        <v>1268.97</v>
      </c>
      <c r="D16" s="7">
        <v>19.03</v>
      </c>
      <c r="E16" s="7">
        <v>20.69</v>
      </c>
      <c r="F16" s="39" t="s">
        <v>158</v>
      </c>
      <c r="G16" s="39" t="s">
        <v>127</v>
      </c>
      <c r="H16" s="19">
        <f t="shared" si="6"/>
        <v>0.2476304237223621</v>
      </c>
      <c r="I16" s="19">
        <f t="shared" si="0"/>
        <v>0.6223806447792235</v>
      </c>
      <c r="J16" s="19">
        <f t="shared" si="1"/>
        <v>0.51601611387267632</v>
      </c>
      <c r="K16" s="19">
        <f t="shared" si="7"/>
        <v>0.33880941837678236</v>
      </c>
      <c r="L16" s="19">
        <f t="shared" si="2"/>
        <v>0.3948823248048669</v>
      </c>
      <c r="M16" s="74">
        <f t="shared" si="3"/>
        <v>7.6121506353033233E-2</v>
      </c>
      <c r="N16" s="74">
        <f t="shared" si="4"/>
        <v>8.3755466842715204E-2</v>
      </c>
      <c r="O16" s="74">
        <f t="shared" si="5"/>
        <v>7.2671547344296858E-2</v>
      </c>
      <c r="P16" s="74">
        <f t="shared" si="8"/>
        <v>0.11928796420462799</v>
      </c>
      <c r="Q16" s="74">
        <f t="shared" si="9"/>
        <v>2.5713094477711623E-2</v>
      </c>
      <c r="R16" s="20"/>
      <c r="S16" s="20"/>
      <c r="T16" s="20"/>
      <c r="U16" s="20"/>
      <c r="V16" s="20"/>
      <c r="W16" s="75"/>
      <c r="X16" s="75"/>
      <c r="Y16" s="75"/>
      <c r="Z16" s="75"/>
      <c r="AA16" s="75"/>
      <c r="AC16" s="32">
        <v>100</v>
      </c>
    </row>
    <row r="17" spans="1:29">
      <c r="A17" s="26" t="s">
        <v>16</v>
      </c>
      <c r="B17" s="1" t="s">
        <v>93</v>
      </c>
      <c r="C17" s="5">
        <v>864.08900000000006</v>
      </c>
      <c r="D17" s="7">
        <v>7.46</v>
      </c>
      <c r="E17" s="7">
        <v>8.59</v>
      </c>
      <c r="F17" s="39" t="s">
        <v>159</v>
      </c>
      <c r="G17" s="39" t="s">
        <v>128</v>
      </c>
      <c r="H17" s="19">
        <f t="shared" si="6"/>
        <v>0.16862079103826896</v>
      </c>
      <c r="I17" s="19">
        <f t="shared" si="0"/>
        <v>0.24398106201014227</v>
      </c>
      <c r="J17" s="19">
        <f t="shared" si="1"/>
        <v>0.21423771958271093</v>
      </c>
      <c r="K17" s="19">
        <f t="shared" si="7"/>
        <v>0.32015034895893058</v>
      </c>
      <c r="L17" s="19">
        <f t="shared" si="2"/>
        <v>0.44698485377217573</v>
      </c>
      <c r="M17" s="74">
        <f t="shared" si="3"/>
        <v>5.1833972673180718E-2</v>
      </c>
      <c r="N17" s="74">
        <f t="shared" si="4"/>
        <v>3.2833199298300336E-2</v>
      </c>
      <c r="O17" s="74">
        <f t="shared" si="5"/>
        <v>3.0171512406356207E-2</v>
      </c>
      <c r="P17" s="74">
        <f t="shared" si="8"/>
        <v>0.1127184821179963</v>
      </c>
      <c r="Q17" s="74">
        <f t="shared" si="9"/>
        <v>2.9105794443520797E-2</v>
      </c>
      <c r="R17" s="20"/>
      <c r="S17" s="20"/>
      <c r="T17" s="20"/>
      <c r="U17" s="20"/>
      <c r="V17" s="20"/>
      <c r="W17" s="75"/>
      <c r="X17" s="75"/>
      <c r="Y17" s="75"/>
      <c r="Z17" s="75"/>
      <c r="AA17" s="75"/>
      <c r="AC17" s="32">
        <v>100</v>
      </c>
    </row>
    <row r="18" spans="1:29" ht="16" thickBot="1">
      <c r="A18" s="27" t="s">
        <v>89</v>
      </c>
      <c r="B18" s="1" t="s">
        <v>93</v>
      </c>
      <c r="C18" s="8">
        <v>698.01398695105831</v>
      </c>
      <c r="D18" s="10">
        <v>4.5353781044459467</v>
      </c>
      <c r="E18" s="10">
        <v>20.298556535040639</v>
      </c>
      <c r="F18" s="39">
        <v>81.75</v>
      </c>
      <c r="G18" s="39" t="s">
        <v>129</v>
      </c>
      <c r="H18" s="19">
        <f>C18/SQRT(SUM($C$10^2+$C$11^2+$C$12^2+$C$13^2+$C$14^2+$C$15^2+$C$16^2+$C$17^2+$C$18))</f>
        <v>0.1362124395004026</v>
      </c>
      <c r="I18" s="19">
        <f t="shared" si="0"/>
        <v>0.14833061213676516</v>
      </c>
      <c r="J18" s="19">
        <f t="shared" si="1"/>
        <v>0.50625337169823525</v>
      </c>
      <c r="K18" s="19">
        <f t="shared" si="7"/>
        <v>0.32113240524408065</v>
      </c>
      <c r="L18" s="19">
        <f>G18/SQRT(SUM($G$10^2+$G$11^2+$G$12^2+$G$13^2+$G$14^2+$G$15^2+$G$16^2+$G$17^2+$G$18^2))</f>
        <v>0.11243177303471905</v>
      </c>
      <c r="M18" s="74">
        <f t="shared" si="3"/>
        <v>4.187165665240395E-2</v>
      </c>
      <c r="N18" s="74">
        <f t="shared" si="4"/>
        <v>1.9961256460646296E-2</v>
      </c>
      <c r="O18" s="74">
        <f t="shared" si="5"/>
        <v>7.1296641481734757E-2</v>
      </c>
      <c r="P18" s="74">
        <f t="shared" si="8"/>
        <v>0.11306424433308217</v>
      </c>
      <c r="Q18" s="74">
        <f t="shared" si="9"/>
        <v>7.3210893999040034E-3</v>
      </c>
      <c r="R18" s="20"/>
      <c r="S18" s="20"/>
      <c r="T18" s="20"/>
      <c r="U18" s="20"/>
      <c r="V18" s="20"/>
      <c r="W18" s="75"/>
      <c r="X18" s="75"/>
      <c r="Y18" s="75"/>
      <c r="Z18" s="75"/>
      <c r="AA18" s="75"/>
      <c r="AC18" s="32">
        <v>96</v>
      </c>
    </row>
    <row r="19" spans="1:29">
      <c r="A19" s="28"/>
      <c r="C19" s="32"/>
      <c r="F19" s="32"/>
      <c r="G19" s="32"/>
    </row>
    <row r="20" spans="1:29">
      <c r="A20" s="28"/>
      <c r="B20" s="34" t="s">
        <v>46</v>
      </c>
      <c r="C20" s="32">
        <f>C8+D8+E8+F8+G8</f>
        <v>100.00000000000001</v>
      </c>
      <c r="D20" s="32"/>
    </row>
    <row r="21" spans="1:29">
      <c r="A21" s="28"/>
      <c r="I21" s="204" t="s">
        <v>47</v>
      </c>
      <c r="J21" s="204"/>
      <c r="K21" s="204"/>
      <c r="L21" s="204"/>
      <c r="M21" s="204"/>
      <c r="N21" s="204"/>
      <c r="O21" s="204"/>
    </row>
    <row r="22" spans="1:29" ht="16" thickBot="1">
      <c r="A22" s="28"/>
      <c r="H22" s="32"/>
      <c r="I22" s="24"/>
    </row>
    <row r="23" spans="1:29" ht="33" thickBot="1">
      <c r="A23" s="65" t="s">
        <v>1</v>
      </c>
      <c r="B23" s="66" t="s">
        <v>48</v>
      </c>
      <c r="C23" s="66" t="s">
        <v>49</v>
      </c>
      <c r="D23" s="67" t="s">
        <v>50</v>
      </c>
      <c r="E23" s="68" t="s">
        <v>51</v>
      </c>
      <c r="F23" s="70" t="s">
        <v>52</v>
      </c>
      <c r="I23"/>
      <c r="J23" s="205" t="s">
        <v>0</v>
      </c>
      <c r="K23" s="206"/>
      <c r="L23" s="206"/>
      <c r="M23" s="206"/>
      <c r="N23" s="206"/>
      <c r="O23" s="207"/>
    </row>
    <row r="24" spans="1:29" ht="33" thickBot="1">
      <c r="A24" s="29" t="s">
        <v>8</v>
      </c>
      <c r="B24" s="12">
        <f>SQRT(SUM((M10-$R$10)^2+(N10-$S$10)^2+(O10-$T$10)^2+(P10-$U$10)^2+(Q10-$V$10)^2))</f>
        <v>0.14302728746072799</v>
      </c>
      <c r="C24" s="12">
        <f>SQRT(SUM((M10-$W$10)^2+(N10-$X$10)^2+(O10-$Y$10)^2+(P10-$Z$10)^2+(Q10-$AA$10)^2))</f>
        <v>0.10557996964629504</v>
      </c>
      <c r="D24" s="69">
        <f t="shared" ref="D24:D32" si="10">B24+C24</f>
        <v>0.24860725710702303</v>
      </c>
      <c r="E24" s="69">
        <f t="shared" ref="E24:E32" si="11">C24/D24</f>
        <v>0.42468579105413595</v>
      </c>
      <c r="F24" s="70">
        <f>_xlfn.RANK.EQ(E24,$E$24:$E$32,0)</f>
        <v>8</v>
      </c>
      <c r="H24" s="33"/>
      <c r="I24" s="208" t="s">
        <v>0</v>
      </c>
      <c r="J24" s="51"/>
      <c r="K24" s="55" t="s">
        <v>53</v>
      </c>
      <c r="L24" s="56" t="s">
        <v>54</v>
      </c>
      <c r="M24" s="57" t="s">
        <v>55</v>
      </c>
      <c r="N24" s="57" t="s">
        <v>6</v>
      </c>
      <c r="O24" s="58" t="s">
        <v>7</v>
      </c>
    </row>
    <row r="25" spans="1:29" ht="17" thickBot="1">
      <c r="A25" s="29" t="s">
        <v>10</v>
      </c>
      <c r="B25" s="12">
        <f t="shared" ref="B25:B32" si="12">SQRT(SUM((M11-$R$10)^2+(N11-$S$10)^2+(O11-$T$10)^2+(P11-$U$10)^2+(Q11-$V$10)^2))</f>
        <v>4.2320565552526411E-2</v>
      </c>
      <c r="C25" s="12">
        <f t="shared" ref="C25:C31" si="13">SQRT(SUM((M11-$W$10)^2+(N11-$X$10)^2+(O11-$Y$10)^2+(P11-$Z$10)^2+(Q11-$AA$10)^2))</f>
        <v>0.13990727826664776</v>
      </c>
      <c r="D25" s="69">
        <f t="shared" si="10"/>
        <v>0.18222784381917417</v>
      </c>
      <c r="E25" s="69">
        <f t="shared" si="11"/>
        <v>0.76776015857092961</v>
      </c>
      <c r="F25" s="70">
        <f t="shared" ref="F25:F32" si="14">_xlfn.RANK.EQ(E25,$E$24:$E$32,0)</f>
        <v>3</v>
      </c>
      <c r="I25" s="209"/>
      <c r="J25" s="52" t="s">
        <v>53</v>
      </c>
      <c r="K25" s="46">
        <v>1</v>
      </c>
      <c r="L25" s="59" t="s">
        <v>64</v>
      </c>
      <c r="M25" s="59" t="s">
        <v>56</v>
      </c>
      <c r="N25" s="59" t="s">
        <v>120</v>
      </c>
      <c r="O25" s="60" t="s">
        <v>25</v>
      </c>
    </row>
    <row r="26" spans="1:29" ht="17" thickBot="1">
      <c r="A26" s="29" t="s">
        <v>11</v>
      </c>
      <c r="B26" s="12">
        <f t="shared" si="12"/>
        <v>0.13619743571769141</v>
      </c>
      <c r="C26" s="12">
        <f t="shared" si="13"/>
        <v>7.6896970182648752E-2</v>
      </c>
      <c r="D26" s="69">
        <f t="shared" si="10"/>
        <v>0.21309440590034018</v>
      </c>
      <c r="E26" s="69">
        <f t="shared" si="11"/>
        <v>0.36085869949402549</v>
      </c>
      <c r="F26" s="70">
        <f t="shared" si="14"/>
        <v>9</v>
      </c>
      <c r="I26" s="209"/>
      <c r="J26" s="53" t="s">
        <v>54</v>
      </c>
      <c r="K26" s="47">
        <f>1/L25</f>
        <v>0.33333333333333331</v>
      </c>
      <c r="L26" s="48">
        <v>1</v>
      </c>
      <c r="M26" s="61" t="s">
        <v>62</v>
      </c>
      <c r="N26" s="61" t="s">
        <v>91</v>
      </c>
      <c r="O26" s="62" t="s">
        <v>56</v>
      </c>
    </row>
    <row r="27" spans="1:29" ht="17" thickBot="1">
      <c r="A27" s="29" t="s">
        <v>12</v>
      </c>
      <c r="B27" s="12">
        <f t="shared" si="12"/>
        <v>4.4775684628741333E-2</v>
      </c>
      <c r="C27" s="12">
        <f t="shared" si="13"/>
        <v>0.13612341598909566</v>
      </c>
      <c r="D27" s="69">
        <f t="shared" si="10"/>
        <v>0.18089910061783698</v>
      </c>
      <c r="E27" s="69">
        <f t="shared" si="11"/>
        <v>0.75248254703414286</v>
      </c>
      <c r="F27" s="70">
        <f t="shared" si="14"/>
        <v>4</v>
      </c>
      <c r="I27" s="209"/>
      <c r="J27" s="53" t="s">
        <v>55</v>
      </c>
      <c r="K27" s="47">
        <f>1/M25</f>
        <v>0.5</v>
      </c>
      <c r="L27" s="48">
        <f>1/M26</f>
        <v>1</v>
      </c>
      <c r="M27" s="48">
        <v>1</v>
      </c>
      <c r="N27" s="61" t="s">
        <v>121</v>
      </c>
      <c r="O27" s="62" t="s">
        <v>122</v>
      </c>
    </row>
    <row r="28" spans="1:29" ht="17" thickBot="1">
      <c r="A28" s="29" t="s">
        <v>13</v>
      </c>
      <c r="B28" s="12">
        <f t="shared" si="12"/>
        <v>0.11346536821316863</v>
      </c>
      <c r="C28" s="12">
        <f t="shared" si="13"/>
        <v>0.10139982661137925</v>
      </c>
      <c r="D28" s="69">
        <f t="shared" si="10"/>
        <v>0.21486519482454788</v>
      </c>
      <c r="E28" s="69">
        <f t="shared" si="11"/>
        <v>0.47192299662204079</v>
      </c>
      <c r="F28" s="70">
        <f t="shared" si="14"/>
        <v>7</v>
      </c>
      <c r="I28" s="209"/>
      <c r="J28" s="53" t="s">
        <v>6</v>
      </c>
      <c r="K28" s="47">
        <f>1/N25</f>
        <v>1.25</v>
      </c>
      <c r="L28" s="48">
        <f>1/N26</f>
        <v>2</v>
      </c>
      <c r="M28" s="48">
        <f>1/N27</f>
        <v>2.5</v>
      </c>
      <c r="N28" s="48">
        <v>1</v>
      </c>
      <c r="O28" s="62" t="s">
        <v>90</v>
      </c>
    </row>
    <row r="29" spans="1:29" ht="17" thickBot="1">
      <c r="A29" s="29" t="s">
        <v>15</v>
      </c>
      <c r="B29" s="12">
        <f t="shared" si="12"/>
        <v>4.3732369702459167E-2</v>
      </c>
      <c r="C29" s="12">
        <f t="shared" si="13"/>
        <v>0.1494236490339034</v>
      </c>
      <c r="D29" s="69">
        <f t="shared" si="10"/>
        <v>0.19315601873636257</v>
      </c>
      <c r="E29" s="69">
        <f t="shared" si="11"/>
        <v>0.77359043746832867</v>
      </c>
      <c r="F29" s="70">
        <f t="shared" si="14"/>
        <v>1</v>
      </c>
      <c r="I29" s="210"/>
      <c r="J29" s="54" t="s">
        <v>7</v>
      </c>
      <c r="K29" s="49">
        <f>1/O25</f>
        <v>0.2</v>
      </c>
      <c r="L29" s="50">
        <f>1/O26</f>
        <v>0.5</v>
      </c>
      <c r="M29" s="50">
        <f>1/O27</f>
        <v>0.66666666666666663</v>
      </c>
      <c r="N29" s="50">
        <f>1/O28</f>
        <v>0.16666666666666666</v>
      </c>
      <c r="O29" s="45">
        <v>1</v>
      </c>
    </row>
    <row r="30" spans="1:29">
      <c r="A30" s="29" t="s">
        <v>14</v>
      </c>
      <c r="B30" s="12">
        <f t="shared" si="12"/>
        <v>0.1093420437409372</v>
      </c>
      <c r="C30" s="12">
        <f t="shared" si="13"/>
        <v>0.10886884187767093</v>
      </c>
      <c r="D30" s="69">
        <f t="shared" si="10"/>
        <v>0.21821088561860813</v>
      </c>
      <c r="E30" s="69">
        <f t="shared" si="11"/>
        <v>0.49891572351689789</v>
      </c>
      <c r="F30" s="70">
        <f t="shared" si="14"/>
        <v>6</v>
      </c>
      <c r="I30" s="24"/>
    </row>
    <row r="31" spans="1:29">
      <c r="A31" s="29" t="s">
        <v>16</v>
      </c>
      <c r="B31" s="12">
        <f t="shared" si="12"/>
        <v>4.4864462891854917E-2</v>
      </c>
      <c r="C31" s="12">
        <f t="shared" si="13"/>
        <v>0.1494055916133098</v>
      </c>
      <c r="D31" s="69">
        <f t="shared" si="10"/>
        <v>0.19427005450516471</v>
      </c>
      <c r="E31" s="69">
        <f t="shared" si="11"/>
        <v>0.76906135633651052</v>
      </c>
      <c r="F31" s="70">
        <f t="shared" si="14"/>
        <v>2</v>
      </c>
      <c r="K31" s="11">
        <f>K25/(K25+K26+K27+K28+K29)</f>
        <v>0.30456852791878175</v>
      </c>
      <c r="L31" s="11">
        <f>L26/(L25+L26+L27+L28+L29)</f>
        <v>0.13333333333333333</v>
      </c>
      <c r="M31" s="11">
        <f>M27/(M25+M26+M27+M28+M29)</f>
        <v>0.13953488372093023</v>
      </c>
      <c r="N31" s="11">
        <f>N28/(N25+N26+N27+N28+N29)</f>
        <v>0.34883720930232559</v>
      </c>
      <c r="O31" s="11">
        <f>O29/(O25+O26+O27+O28+O29)</f>
        <v>6.4516129032258063E-2</v>
      </c>
    </row>
    <row r="32" spans="1:29">
      <c r="A32" s="29" t="s">
        <v>89</v>
      </c>
      <c r="B32" s="12">
        <f t="shared" si="12"/>
        <v>6.1310058717405622E-2</v>
      </c>
      <c r="C32" s="12">
        <f>SQRT(SUM((M18-$W$10)^2+(N18-$X$10)^2+(O18-$Y$10)^2+(P18-$Z$10)^2+(Q18-$AA$10)^2))</f>
        <v>0.15848555151709204</v>
      </c>
      <c r="D32" s="69">
        <f t="shared" si="10"/>
        <v>0.21979561023449767</v>
      </c>
      <c r="E32" s="69">
        <f t="shared" si="11"/>
        <v>0.72105876613279685</v>
      </c>
      <c r="F32" s="70">
        <f t="shared" si="14"/>
        <v>5</v>
      </c>
      <c r="J32" s="34" t="s">
        <v>46</v>
      </c>
      <c r="K32" s="11">
        <f>K31/(K31+L31+M31+N31+O31)*100</f>
        <v>30.739965311523687</v>
      </c>
      <c r="L32" s="11">
        <f>L31/(K31+L31+M31+N31+O31)*100</f>
        <v>13.457273703044814</v>
      </c>
      <c r="M32" s="11">
        <f>M31/(K31+L31+M31+N31+O31)*100</f>
        <v>14.083193410163176</v>
      </c>
      <c r="N32" s="11">
        <f>N31/(K31+L31+M31+N31+O31)*100</f>
        <v>35.20798352540794</v>
      </c>
      <c r="O32" s="11">
        <f>O31/(K31+L31+M31+N31+O31)*100</f>
        <v>6.5115840498603932</v>
      </c>
    </row>
    <row r="33" spans="1:15">
      <c r="H33" s="35"/>
      <c r="K33" s="71">
        <f>SUM(K32:O32)</f>
        <v>100.00000000000001</v>
      </c>
    </row>
    <row r="34" spans="1:15" ht="16" thickBot="1"/>
    <row r="35" spans="1:15" ht="64">
      <c r="A35" s="121" t="s">
        <v>111</v>
      </c>
      <c r="B35" s="122" t="s">
        <v>114</v>
      </c>
      <c r="C35" s="122" t="s">
        <v>4</v>
      </c>
      <c r="D35" s="122" t="s">
        <v>115</v>
      </c>
      <c r="E35" s="122" t="s">
        <v>99</v>
      </c>
      <c r="F35" s="122" t="s">
        <v>112</v>
      </c>
      <c r="G35" s="122" t="s">
        <v>113</v>
      </c>
      <c r="H35" s="106" t="s">
        <v>130</v>
      </c>
    </row>
    <row r="36" spans="1:15">
      <c r="A36" t="s">
        <v>15</v>
      </c>
      <c r="B36">
        <v>86410</v>
      </c>
      <c r="C36">
        <v>746.27047721999998</v>
      </c>
      <c r="D36">
        <v>859.54448211999988</v>
      </c>
      <c r="E36">
        <v>1.2457793619730997</v>
      </c>
      <c r="F36">
        <v>0.27749411643835614</v>
      </c>
      <c r="G36">
        <v>0.80944190400086968</v>
      </c>
      <c r="H36">
        <v>100</v>
      </c>
      <c r="I36"/>
      <c r="J36" s="198"/>
      <c r="K36" s="198"/>
      <c r="L36" s="198"/>
      <c r="M36" s="198"/>
      <c r="N36" s="198"/>
      <c r="O36" s="198"/>
    </row>
    <row r="37" spans="1:15">
      <c r="A37" t="s">
        <v>16</v>
      </c>
      <c r="B37">
        <v>86408.900000000009</v>
      </c>
      <c r="C37">
        <v>746.27047721999998</v>
      </c>
      <c r="D37">
        <v>859.54304014100001</v>
      </c>
      <c r="E37">
        <v>1.245778080638648</v>
      </c>
      <c r="F37">
        <v>0.27749411643835614</v>
      </c>
      <c r="G37">
        <v>0.80944135687105889</v>
      </c>
      <c r="H37">
        <v>100</v>
      </c>
      <c r="I37" s="64"/>
      <c r="J37" s="63"/>
      <c r="K37" s="63"/>
      <c r="L37" s="63"/>
      <c r="M37" s="63"/>
      <c r="N37" s="63"/>
      <c r="O37" s="63"/>
    </row>
    <row r="38" spans="1:15">
      <c r="A38" t="s">
        <v>10</v>
      </c>
      <c r="B38">
        <v>132813</v>
      </c>
      <c r="C38">
        <v>306.3837992392468</v>
      </c>
      <c r="D38">
        <v>480.48703280924678</v>
      </c>
      <c r="E38">
        <v>1.2998318733886247</v>
      </c>
      <c r="F38">
        <v>0.11392612230573036</v>
      </c>
      <c r="G38">
        <v>0.66895433224267309</v>
      </c>
      <c r="H38">
        <v>100</v>
      </c>
      <c r="I38" s="64"/>
      <c r="J38" s="63"/>
      <c r="K38" s="63"/>
      <c r="L38" s="63"/>
      <c r="M38" s="63"/>
      <c r="N38" s="63"/>
      <c r="O38"/>
    </row>
    <row r="39" spans="1:15">
      <c r="A39" t="s">
        <v>12</v>
      </c>
      <c r="B39">
        <v>122322.83122941562</v>
      </c>
      <c r="C39">
        <v>555.60137137799995</v>
      </c>
      <c r="D39">
        <v>715.95314760832855</v>
      </c>
      <c r="E39">
        <v>1.2876124055261418</v>
      </c>
      <c r="F39">
        <v>0.20659548561643834</v>
      </c>
      <c r="G39">
        <v>0.75640598277610083</v>
      </c>
      <c r="H39">
        <v>100</v>
      </c>
      <c r="I39" s="64"/>
      <c r="J39" s="63"/>
      <c r="K39" s="63"/>
      <c r="L39" s="63"/>
      <c r="M39" s="63"/>
      <c r="N39" s="63"/>
      <c r="O39"/>
    </row>
    <row r="40" spans="1:15">
      <c r="A40" t="s">
        <v>89</v>
      </c>
      <c r="B40">
        <v>69801.398695105832</v>
      </c>
      <c r="C40">
        <v>453.70224964852758</v>
      </c>
      <c r="D40">
        <v>545.20420518395485</v>
      </c>
      <c r="E40">
        <v>1.2264328410234047</v>
      </c>
      <c r="F40">
        <v>0.16870519300363201</v>
      </c>
      <c r="G40">
        <v>0.69239201612062573</v>
      </c>
      <c r="H40">
        <v>96</v>
      </c>
      <c r="I40" s="64"/>
      <c r="J40" s="63"/>
      <c r="K40" s="63"/>
      <c r="L40" s="63"/>
      <c r="M40" s="63"/>
      <c r="N40" s="63"/>
      <c r="O40"/>
    </row>
    <row r="41" spans="1:15">
      <c r="A41" t="s">
        <v>14</v>
      </c>
      <c r="B41">
        <v>126897</v>
      </c>
      <c r="C41">
        <v>1903.6899707099999</v>
      </c>
      <c r="D41">
        <v>2070.0379790399998</v>
      </c>
      <c r="E41">
        <v>1.2929406237380794</v>
      </c>
      <c r="F41">
        <v>0.70787038013698633</v>
      </c>
      <c r="G41">
        <v>1.2599560264731462</v>
      </c>
      <c r="H41">
        <v>100</v>
      </c>
      <c r="I41" s="64"/>
      <c r="J41" s="63"/>
      <c r="K41" s="63"/>
      <c r="L41" s="63"/>
      <c r="M41" s="63"/>
      <c r="N41" s="63"/>
      <c r="O41"/>
    </row>
    <row r="42" spans="1:15">
      <c r="A42" t="s">
        <v>13</v>
      </c>
      <c r="B42">
        <v>139877</v>
      </c>
      <c r="C42">
        <v>1931.7001226699997</v>
      </c>
      <c r="D42">
        <v>2115.0634832000001</v>
      </c>
      <c r="E42">
        <v>1.3080603702668279</v>
      </c>
      <c r="F42">
        <v>0.71828570890410959</v>
      </c>
      <c r="G42">
        <v>1.2768274870080449</v>
      </c>
      <c r="H42">
        <v>100</v>
      </c>
      <c r="I42" s="64"/>
      <c r="J42" s="63"/>
      <c r="K42" s="63"/>
      <c r="L42" s="63"/>
      <c r="M42" s="63"/>
      <c r="N42" s="63"/>
      <c r="O42"/>
    </row>
    <row r="43" spans="1:15">
      <c r="A43" t="s">
        <v>8</v>
      </c>
      <c r="B43">
        <v>307935</v>
      </c>
      <c r="C43">
        <v>0.70025379900000007</v>
      </c>
      <c r="D43">
        <v>404.36916594899998</v>
      </c>
      <c r="E43">
        <v>1.5038226477805734</v>
      </c>
      <c r="F43">
        <v>2.603832191780822E-4</v>
      </c>
      <c r="G43">
        <v>0.64239265382148292</v>
      </c>
      <c r="H43">
        <v>100</v>
      </c>
    </row>
    <row r="44" spans="1:15">
      <c r="A44" t="s">
        <v>11</v>
      </c>
      <c r="B44">
        <v>290801.08269259072</v>
      </c>
      <c r="C44">
        <v>527.29111064699998</v>
      </c>
      <c r="D44">
        <v>908.49934193789022</v>
      </c>
      <c r="E44">
        <v>1.4838642127472479</v>
      </c>
      <c r="F44">
        <v>0.19606856404109591</v>
      </c>
      <c r="G44">
        <v>0.82967858288417073</v>
      </c>
      <c r="H44">
        <v>100</v>
      </c>
    </row>
    <row r="48" spans="1:15" ht="16" thickBot="1"/>
    <row r="49" spans="1:13" ht="16" thickBot="1">
      <c r="A49" s="107" t="s">
        <v>100</v>
      </c>
      <c r="B49" s="108">
        <v>100</v>
      </c>
    </row>
    <row r="50" spans="1:13" ht="64">
      <c r="A50" s="110" t="s">
        <v>1</v>
      </c>
      <c r="B50" s="113" t="s">
        <v>101</v>
      </c>
      <c r="C50" s="105" t="s">
        <v>104</v>
      </c>
      <c r="D50" s="105" t="s">
        <v>102</v>
      </c>
      <c r="E50" s="105" t="s">
        <v>103</v>
      </c>
      <c r="F50" s="105" t="s">
        <v>105</v>
      </c>
      <c r="G50" s="105" t="s">
        <v>107</v>
      </c>
      <c r="H50" s="114" t="s">
        <v>106</v>
      </c>
      <c r="I50" s="105" t="s">
        <v>110</v>
      </c>
      <c r="J50" s="105" t="s">
        <v>99</v>
      </c>
      <c r="K50" s="105" t="s">
        <v>108</v>
      </c>
      <c r="L50" s="106" t="s">
        <v>109</v>
      </c>
      <c r="M50" s="13" t="s">
        <v>130</v>
      </c>
    </row>
    <row r="51" spans="1:13">
      <c r="A51" s="111" t="s">
        <v>8</v>
      </c>
      <c r="B51" s="115">
        <v>307935</v>
      </c>
      <c r="C51" s="7">
        <v>876000</v>
      </c>
      <c r="D51" s="7">
        <v>973333.33333333326</v>
      </c>
      <c r="E51" s="7">
        <v>9733.3333333333321</v>
      </c>
      <c r="F51" s="7">
        <v>1317348.6394557822</v>
      </c>
      <c r="G51" s="7">
        <v>228.09570000000002</v>
      </c>
      <c r="H51" s="6">
        <v>131716.3407</v>
      </c>
      <c r="I51" s="7">
        <v>562735.964747619</v>
      </c>
      <c r="J51" s="7">
        <v>1.5038226477805734</v>
      </c>
      <c r="K51" s="7">
        <v>2.603832191780822E-4</v>
      </c>
      <c r="L51" s="117">
        <v>0.64239265382148292</v>
      </c>
      <c r="M51" s="11">
        <v>100</v>
      </c>
    </row>
    <row r="52" spans="1:13">
      <c r="A52" s="111" t="s">
        <v>10</v>
      </c>
      <c r="B52" s="115">
        <v>132813</v>
      </c>
      <c r="C52" s="7">
        <v>876000</v>
      </c>
      <c r="D52" s="7">
        <v>973333.33333333326</v>
      </c>
      <c r="E52" s="7">
        <v>9733.3333333333321</v>
      </c>
      <c r="F52" s="7">
        <v>1138652.7210884353</v>
      </c>
      <c r="G52" s="7">
        <v>99799.283139819803</v>
      </c>
      <c r="H52" s="6">
        <v>156510.43413981982</v>
      </c>
      <c r="I52" s="7">
        <v>586003.99504458159</v>
      </c>
      <c r="J52" s="7">
        <v>1.2998318733886247</v>
      </c>
      <c r="K52" s="7">
        <v>0.11392612230573036</v>
      </c>
      <c r="L52" s="117">
        <v>0.66895433224267309</v>
      </c>
      <c r="M52" s="11">
        <v>100</v>
      </c>
    </row>
    <row r="53" spans="1:13">
      <c r="A53" s="111" t="s">
        <v>11</v>
      </c>
      <c r="B53" s="115">
        <v>290801.08269259072</v>
      </c>
      <c r="C53" s="7">
        <v>876000</v>
      </c>
      <c r="D53" s="7">
        <v>973333.33333333326</v>
      </c>
      <c r="E53" s="7">
        <v>9733.3333333333321</v>
      </c>
      <c r="F53" s="7">
        <v>1299865.0503665891</v>
      </c>
      <c r="G53" s="7">
        <v>171756.06210000001</v>
      </c>
      <c r="H53" s="6">
        <v>295928.12440973625</v>
      </c>
      <c r="I53" s="7">
        <v>726798.43860653357</v>
      </c>
      <c r="J53" s="7">
        <v>1.4838642127472479</v>
      </c>
      <c r="K53" s="7">
        <v>0.19606856404109591</v>
      </c>
      <c r="L53" s="117">
        <v>0.82967858288417073</v>
      </c>
      <c r="M53" s="11">
        <v>100</v>
      </c>
    </row>
    <row r="54" spans="1:13">
      <c r="A54" s="111" t="s">
        <v>12</v>
      </c>
      <c r="B54" s="115">
        <v>122322.83122941562</v>
      </c>
      <c r="C54" s="7">
        <v>876000</v>
      </c>
      <c r="D54" s="7">
        <v>973333.33333333326</v>
      </c>
      <c r="E54" s="7">
        <v>9733.3333333333321</v>
      </c>
      <c r="F54" s="7">
        <v>1127948.4672409003</v>
      </c>
      <c r="G54" s="7">
        <v>180977.64539999998</v>
      </c>
      <c r="H54" s="6">
        <v>233209.49433496044</v>
      </c>
      <c r="I54" s="7">
        <v>662611.64091186435</v>
      </c>
      <c r="J54" s="7">
        <v>1.2876124055261418</v>
      </c>
      <c r="K54" s="7">
        <v>0.20659548561643834</v>
      </c>
      <c r="L54" s="117">
        <v>0.75640598277610083</v>
      </c>
      <c r="M54" s="11">
        <v>100</v>
      </c>
    </row>
    <row r="55" spans="1:13">
      <c r="A55" s="111" t="s">
        <v>13</v>
      </c>
      <c r="B55" s="115">
        <v>139877</v>
      </c>
      <c r="C55" s="7">
        <v>876000</v>
      </c>
      <c r="D55" s="7">
        <v>973333.33333333326</v>
      </c>
      <c r="E55" s="7">
        <v>9733.3333333333321</v>
      </c>
      <c r="F55" s="7">
        <v>1145860.8843537413</v>
      </c>
      <c r="G55" s="7">
        <v>629218.28099999996</v>
      </c>
      <c r="H55" s="6">
        <v>688945.76</v>
      </c>
      <c r="I55" s="7">
        <v>1118500.8786190473</v>
      </c>
      <c r="J55" s="7">
        <v>1.3080603702668279</v>
      </c>
      <c r="K55" s="7">
        <v>0.71828570890410959</v>
      </c>
      <c r="L55" s="117">
        <v>1.2768274870080449</v>
      </c>
      <c r="M55" s="11">
        <v>100</v>
      </c>
    </row>
    <row r="56" spans="1:13">
      <c r="A56" s="111" t="s">
        <v>15</v>
      </c>
      <c r="B56" s="115">
        <v>86410</v>
      </c>
      <c r="C56" s="7">
        <v>876000</v>
      </c>
      <c r="D56" s="7">
        <v>973333.33333333326</v>
      </c>
      <c r="E56" s="7">
        <v>9733.3333333333321</v>
      </c>
      <c r="F56" s="7">
        <v>1091302.7210884353</v>
      </c>
      <c r="G56" s="7">
        <v>243084.84599999999</v>
      </c>
      <c r="H56" s="6">
        <v>279981.91599999997</v>
      </c>
      <c r="I56" s="7">
        <v>709071.1079047618</v>
      </c>
      <c r="J56" s="7">
        <v>1.2457793619730997</v>
      </c>
      <c r="K56" s="7">
        <v>0.27749411643835614</v>
      </c>
      <c r="L56" s="117">
        <v>0.80944190400086968</v>
      </c>
      <c r="M56" s="11">
        <v>100</v>
      </c>
    </row>
    <row r="57" spans="1:13">
      <c r="A57" s="111" t="s">
        <v>14</v>
      </c>
      <c r="B57" s="115">
        <v>126897</v>
      </c>
      <c r="C57" s="7">
        <v>876000</v>
      </c>
      <c r="D57" s="7">
        <v>973333.33333333326</v>
      </c>
      <c r="E57" s="7">
        <v>9733.3333333333321</v>
      </c>
      <c r="F57" s="7">
        <v>1132615.9863945576</v>
      </c>
      <c r="G57" s="7">
        <v>620094.45299999998</v>
      </c>
      <c r="H57" s="6">
        <v>674279.47199999995</v>
      </c>
      <c r="I57" s="7">
        <v>1103721.479190476</v>
      </c>
      <c r="J57" s="7">
        <v>1.2929406237380794</v>
      </c>
      <c r="K57" s="7">
        <v>0.70787038013698633</v>
      </c>
      <c r="L57" s="117">
        <v>1.2599560264731462</v>
      </c>
      <c r="M57" s="11">
        <v>100</v>
      </c>
    </row>
    <row r="58" spans="1:13">
      <c r="A58" s="111" t="s">
        <v>16</v>
      </c>
      <c r="B58" s="115">
        <v>86408.900000000009</v>
      </c>
      <c r="C58" s="7">
        <v>876000</v>
      </c>
      <c r="D58" s="7">
        <v>973333.33333333326</v>
      </c>
      <c r="E58" s="7">
        <v>9733.3333333333321</v>
      </c>
      <c r="F58" s="7">
        <v>1091301.5986394556</v>
      </c>
      <c r="G58" s="7">
        <v>243084.84599999999</v>
      </c>
      <c r="H58" s="6">
        <v>279981.44630000001</v>
      </c>
      <c r="I58" s="7">
        <v>709070.62861904758</v>
      </c>
      <c r="J58" s="7">
        <v>1.245778080638648</v>
      </c>
      <c r="K58" s="7">
        <v>0.27749411643835614</v>
      </c>
      <c r="L58" s="117">
        <v>0.80944135687105889</v>
      </c>
      <c r="M58" s="11">
        <v>100</v>
      </c>
    </row>
    <row r="59" spans="1:13" ht="16" thickBot="1">
      <c r="A59" s="112" t="s">
        <v>89</v>
      </c>
      <c r="B59" s="116">
        <v>69801.398695105832</v>
      </c>
      <c r="C59" s="10">
        <v>876000</v>
      </c>
      <c r="D59" s="10">
        <v>973333.33333333326</v>
      </c>
      <c r="E59" s="10">
        <v>9733.3333333333321</v>
      </c>
      <c r="F59" s="10">
        <v>1074355.1687365025</v>
      </c>
      <c r="G59" s="10">
        <v>147785.74907118164</v>
      </c>
      <c r="H59" s="9">
        <v>177590.94631399182</v>
      </c>
      <c r="I59" s="10">
        <v>606535.40612166817</v>
      </c>
      <c r="J59" s="10">
        <v>1.2264328410234047</v>
      </c>
      <c r="K59" s="10">
        <v>0.16870519300363201</v>
      </c>
      <c r="L59" s="118">
        <v>0.69239201612062573</v>
      </c>
      <c r="M59" s="11">
        <v>96</v>
      </c>
    </row>
    <row r="124" spans="6:6">
      <c r="F124" s="11" t="e">
        <f>_xlfn.RANK.EQ(E124,$E$24:$E$32,0)</f>
        <v>#N/A</v>
      </c>
    </row>
  </sheetData>
  <sheetProtection sheet="1" objects="1" scenarios="1" selectLockedCells="1" selectUnlockedCells="1"/>
  <mergeCells count="9">
    <mergeCell ref="W7:AA7"/>
    <mergeCell ref="I21:O21"/>
    <mergeCell ref="J23:O23"/>
    <mergeCell ref="I24:I29"/>
    <mergeCell ref="J36:O36"/>
    <mergeCell ref="C7:F7"/>
    <mergeCell ref="H7:K7"/>
    <mergeCell ref="M7:P7"/>
    <mergeCell ref="R7:V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9F085-2F57-428C-95FD-ED0AD149BB0B}">
  <sheetPr codeName="ShValues4"/>
  <dimension ref="A2:AC124"/>
  <sheetViews>
    <sheetView topLeftCell="A7" zoomScaleNormal="100" workbookViewId="0">
      <selection activeCell="F24" sqref="F24"/>
    </sheetView>
  </sheetViews>
  <sheetFormatPr baseColWidth="10" defaultColWidth="8.6640625" defaultRowHeight="15"/>
  <cols>
    <col min="1" max="1" width="30.1640625" style="11" bestFit="1" customWidth="1"/>
    <col min="2" max="2" width="24.5" style="11" customWidth="1"/>
    <col min="3" max="3" width="22.83203125" style="11" bestFit="1" customWidth="1"/>
    <col min="4" max="4" width="24.6640625" style="11" bestFit="1" customWidth="1"/>
    <col min="5" max="5" width="11.83203125" style="11" bestFit="1" customWidth="1"/>
    <col min="6" max="6" width="21.33203125" style="11" bestFit="1" customWidth="1"/>
    <col min="7" max="7" width="19.83203125" style="11" bestFit="1" customWidth="1"/>
    <col min="8" max="9" width="11.83203125" style="11" bestFit="1" customWidth="1"/>
    <col min="10" max="10" width="18.6640625" style="11" bestFit="1" customWidth="1"/>
    <col min="11" max="11" width="13.33203125" style="11" bestFit="1" customWidth="1"/>
    <col min="12" max="12" width="16.1640625" style="11" bestFit="1" customWidth="1"/>
    <col min="13" max="13" width="14.33203125" style="11" bestFit="1" customWidth="1"/>
    <col min="14" max="15" width="11.83203125" style="11" bestFit="1" customWidth="1"/>
    <col min="16" max="16" width="14.1640625" style="11" bestFit="1" customWidth="1"/>
    <col min="17" max="17" width="17.1640625" style="11" bestFit="1" customWidth="1"/>
    <col min="18" max="18" width="11.83203125" style="11" bestFit="1" customWidth="1"/>
    <col min="19" max="19" width="9.83203125" style="11" bestFit="1" customWidth="1"/>
    <col min="20" max="21" width="11.83203125" style="11" bestFit="1" customWidth="1"/>
    <col min="22" max="22" width="14.5" style="11" bestFit="1" customWidth="1"/>
    <col min="23" max="26" width="11.83203125" style="11" bestFit="1" customWidth="1"/>
    <col min="27" max="27" width="12.6640625" style="11" bestFit="1" customWidth="1"/>
    <col min="28" max="28" width="8.6640625" style="11"/>
    <col min="29" max="29" width="8.33203125" style="11" bestFit="1" customWidth="1"/>
    <col min="30" max="16384" width="8.6640625" style="11"/>
  </cols>
  <sheetData>
    <row r="2" spans="1:29">
      <c r="A2" s="11" t="s">
        <v>18</v>
      </c>
      <c r="B2" s="72"/>
      <c r="D2" s="32"/>
    </row>
    <row r="3" spans="1:29">
      <c r="A3" s="11" t="s">
        <v>19</v>
      </c>
      <c r="B3" s="72"/>
      <c r="D3" s="32"/>
    </row>
    <row r="5" spans="1:29">
      <c r="C5" s="41"/>
    </row>
    <row r="6" spans="1:29" ht="16" thickBot="1"/>
    <row r="7" spans="1:29" ht="81" thickBot="1">
      <c r="A7" s="14"/>
      <c r="B7" s="15"/>
      <c r="C7" s="193" t="s">
        <v>20</v>
      </c>
      <c r="D7" s="194"/>
      <c r="E7" s="194"/>
      <c r="F7" s="194"/>
      <c r="G7" s="44"/>
      <c r="H7" s="195" t="s">
        <v>21</v>
      </c>
      <c r="I7" s="195"/>
      <c r="J7" s="195"/>
      <c r="K7" s="196"/>
      <c r="L7" s="73"/>
      <c r="M7" s="197" t="s">
        <v>22</v>
      </c>
      <c r="N7" s="197"/>
      <c r="O7" s="197"/>
      <c r="P7" s="197"/>
      <c r="Q7" s="36"/>
      <c r="R7" s="202" t="s">
        <v>23</v>
      </c>
      <c r="S7" s="202"/>
      <c r="T7" s="202"/>
      <c r="U7" s="202"/>
      <c r="V7" s="203"/>
      <c r="W7" s="199" t="s">
        <v>24</v>
      </c>
      <c r="X7" s="200"/>
      <c r="Y7" s="200"/>
      <c r="Z7" s="200"/>
      <c r="AA7" s="201"/>
      <c r="AC7" s="13" t="s">
        <v>130</v>
      </c>
    </row>
    <row r="8" spans="1:29">
      <c r="A8" s="16"/>
      <c r="C8" s="43" t="s">
        <v>132</v>
      </c>
      <c r="D8" s="43" t="s">
        <v>160</v>
      </c>
      <c r="E8" s="43" t="s">
        <v>161</v>
      </c>
      <c r="F8" s="43" t="s">
        <v>160</v>
      </c>
      <c r="G8" s="43" t="s">
        <v>161</v>
      </c>
      <c r="H8" s="19"/>
      <c r="I8" s="19"/>
      <c r="J8" s="19"/>
      <c r="K8" s="19"/>
      <c r="L8" s="19"/>
      <c r="M8" s="74"/>
      <c r="N8" s="74"/>
      <c r="O8" s="74"/>
      <c r="P8" s="74"/>
      <c r="Q8" s="74"/>
      <c r="R8" s="20"/>
      <c r="S8" s="20"/>
      <c r="T8" s="20"/>
      <c r="U8" s="20"/>
      <c r="V8" s="20"/>
      <c r="W8" s="37"/>
      <c r="X8" s="37"/>
      <c r="Y8" s="37"/>
      <c r="Z8" s="37"/>
      <c r="AA8" s="37"/>
    </row>
    <row r="9" spans="1:29" ht="48">
      <c r="A9" s="26" t="s">
        <v>1</v>
      </c>
      <c r="B9" s="1" t="s">
        <v>2</v>
      </c>
      <c r="C9" s="2" t="s">
        <v>3</v>
      </c>
      <c r="D9" s="2" t="s">
        <v>4</v>
      </c>
      <c r="E9" s="2" t="s">
        <v>63</v>
      </c>
      <c r="F9" s="3" t="s">
        <v>6</v>
      </c>
      <c r="G9" s="6" t="s">
        <v>7</v>
      </c>
      <c r="H9" s="4" t="s">
        <v>26</v>
      </c>
      <c r="I9" s="4" t="s">
        <v>27</v>
      </c>
      <c r="J9" s="4" t="s">
        <v>28</v>
      </c>
      <c r="K9" s="4" t="s">
        <v>29</v>
      </c>
      <c r="L9" s="4" t="s">
        <v>30</v>
      </c>
      <c r="M9" s="21" t="s">
        <v>31</v>
      </c>
      <c r="N9" s="21" t="s">
        <v>32</v>
      </c>
      <c r="O9" s="21" t="s">
        <v>33</v>
      </c>
      <c r="P9" s="21" t="s">
        <v>34</v>
      </c>
      <c r="Q9" s="21" t="s">
        <v>35</v>
      </c>
      <c r="R9" s="22" t="s">
        <v>36</v>
      </c>
      <c r="S9" s="22" t="s">
        <v>37</v>
      </c>
      <c r="T9" s="22" t="s">
        <v>38</v>
      </c>
      <c r="U9" s="22" t="s">
        <v>39</v>
      </c>
      <c r="V9" s="22" t="s">
        <v>40</v>
      </c>
      <c r="W9" s="23" t="s">
        <v>41</v>
      </c>
      <c r="X9" s="23" t="s">
        <v>42</v>
      </c>
      <c r="Y9" s="23" t="s">
        <v>43</v>
      </c>
      <c r="Z9" s="23" t="s">
        <v>44</v>
      </c>
      <c r="AA9" s="23" t="s">
        <v>45</v>
      </c>
    </row>
    <row r="10" spans="1:29">
      <c r="A10" s="26" t="s">
        <v>8</v>
      </c>
      <c r="B10" s="1" t="s">
        <v>93</v>
      </c>
      <c r="C10" s="5">
        <v>2963.5919006968438</v>
      </c>
      <c r="D10" s="7">
        <v>6.1999999999999998E-3</v>
      </c>
      <c r="E10" s="7">
        <v>3.89</v>
      </c>
      <c r="F10" s="38" t="s">
        <v>152</v>
      </c>
      <c r="G10" s="39" t="s">
        <v>97</v>
      </c>
      <c r="H10" s="19">
        <f>C10/SQRT(SUM($C$10^2+$C$11^2+$C$12^2+$C$13^2+$C$14^2+$C$15^2+$C$16^2+$C$17^2+$C$18))</f>
        <v>0.61730959292131282</v>
      </c>
      <c r="I10" s="19">
        <f>D10/SQRT(SUM($D$10^2+$D$11^2+$D$12^2+$D$13^2+$D$14^2+$D$15^2+$D$16^2+$D$17^2+$D$18^2))</f>
        <v>1.8179991459545095E-4</v>
      </c>
      <c r="J10" s="19">
        <f>E10/SQRT(SUM($E$10^2+$E$11^2+$E$12^2+$E$13^2+$E$14^2+$E$15^2+$E$16^2+$E$17^2+$E$18^2))</f>
        <v>0.10260096956347296</v>
      </c>
      <c r="K10" s="19">
        <f>F10/SQRT(SUM($F$10^2+$F$11^2+$F$12^2+$F$13^2+$F$14^2+$F$15^2+$F$16^2+$F$17^2+$F$18^2))</f>
        <v>0.34916915434148088</v>
      </c>
      <c r="L10" s="19">
        <f>G10/SQRT(SUM($G$10^2+$G$11^2+$G$12^2+$G$13^2+$G$14^2+$G$15^2+$G$16^2+$G$17^2+$G$18^2))</f>
        <v>0.22212130770273764</v>
      </c>
      <c r="M10" s="74">
        <f t="shared" ref="M10:M18" si="0">$C$8/100*H10</f>
        <v>0.12346191858426257</v>
      </c>
      <c r="N10" s="74">
        <f>$D$8/100*I10</f>
        <v>5.4539974378635286E-5</v>
      </c>
      <c r="O10" s="74">
        <f>$E$8/100*J10</f>
        <v>1.0260096956347296E-2</v>
      </c>
      <c r="P10" s="74">
        <f>$F$8/100*K10</f>
        <v>0.10475074630244426</v>
      </c>
      <c r="Q10" s="74">
        <f>$G$8/100*L10</f>
        <v>2.2212130770273765E-2</v>
      </c>
      <c r="R10" s="20">
        <f>MIN(M10:M18)</f>
        <v>2.5206405124562944E-2</v>
      </c>
      <c r="S10" s="20">
        <f>MIN(N10:N18)</f>
        <v>5.4539974378635286E-5</v>
      </c>
      <c r="T10" s="20">
        <f>MIN(O10:O18)</f>
        <v>1.0260096956347296E-2</v>
      </c>
      <c r="U10" s="20">
        <f>MAX(P10:P18)</f>
        <v>0.10475074630244426</v>
      </c>
      <c r="V10" s="20">
        <f>MIN(Q10:Q18)</f>
        <v>1.1243177303471906E-2</v>
      </c>
      <c r="W10" s="75">
        <f>MAX(M10:M18)</f>
        <v>0.12346191858426257</v>
      </c>
      <c r="X10" s="75">
        <f>MAX(N10:N18)</f>
        <v>0.16713863116033395</v>
      </c>
      <c r="Y10" s="75">
        <f>MAX(O10:O18)</f>
        <v>5.4175421975160266E-2</v>
      </c>
      <c r="Z10" s="75">
        <f>MIN(P10:P18)</f>
        <v>9.5923436220777605E-2</v>
      </c>
      <c r="AA10" s="75">
        <f>MAX(Q10:Q18)</f>
        <v>4.4698485377217573E-2</v>
      </c>
      <c r="AC10" s="32">
        <v>100</v>
      </c>
    </row>
    <row r="11" spans="1:29">
      <c r="A11" s="26" t="s">
        <v>10</v>
      </c>
      <c r="B11" s="1" t="s">
        <v>93</v>
      </c>
      <c r="C11" s="5">
        <v>1164.8133797187402</v>
      </c>
      <c r="D11" s="7">
        <v>3.0789854139648583</v>
      </c>
      <c r="E11" s="7">
        <v>4.6050000000000004</v>
      </c>
      <c r="F11" s="40" t="s">
        <v>153</v>
      </c>
      <c r="G11" s="39" t="s">
        <v>123</v>
      </c>
      <c r="H11" s="19">
        <f>C11/SQRT(SUM($C$10^2+$C$11^2+$C$12^2+$C$13^2+$C$14^2+$C$15^2+$C$16^2+$C$17^2+$C$18))</f>
        <v>0.24262803292666585</v>
      </c>
      <c r="I11" s="19">
        <f t="shared" ref="I11:I18" si="1">D11/SQRT(SUM($D$10^2+$D$11^2+$D$12^2+$D$13^2+$D$14^2+$D$15^2+$D$16^2+$D$17^2+$D$18^2))</f>
        <v>9.0283755693459755E-2</v>
      </c>
      <c r="J11" s="19">
        <f t="shared" ref="J11:J18" si="2">E11/SQRT(SUM($E$10^2+$E$11^2+$E$12^2+$E$13^2+$E$14^2+$E$15^2+$E$16^2+$E$17^2+$E$18^2))</f>
        <v>0.12145950252950978</v>
      </c>
      <c r="K11" s="19">
        <f>F11/SQRT(SUM($F$10^2+$F$11^2+$F$12^2+$F$13^2+$F$14^2+$F$15^2+$F$16^2+$F$17^2+$F$18^2))</f>
        <v>0.32661047302166607</v>
      </c>
      <c r="L11" s="19">
        <f t="shared" ref="L11:L17" si="3">G11/SQRT(SUM($G$10^2+$G$11^2+$G$12^2+$G$13^2+$G$14^2+$G$15^2+$G$16^2+$G$17^2+$G$18^2))</f>
        <v>0.27422383667004646</v>
      </c>
      <c r="M11" s="74">
        <f t="shared" si="0"/>
        <v>4.852560658533317E-2</v>
      </c>
      <c r="N11" s="74">
        <f t="shared" ref="N11:N18" si="4">$D$8/100*I11</f>
        <v>2.7085126708037924E-2</v>
      </c>
      <c r="O11" s="74">
        <f t="shared" ref="O11:O18" si="5">$E$8/100*J11</f>
        <v>1.2145950252950979E-2</v>
      </c>
      <c r="P11" s="74">
        <f>$F$8/100*K11</f>
        <v>9.7983141906499815E-2</v>
      </c>
      <c r="Q11" s="74">
        <f>$G$8/100*L11</f>
        <v>2.7422383667004648E-2</v>
      </c>
      <c r="R11" s="20"/>
      <c r="S11" s="20"/>
      <c r="T11" s="20"/>
      <c r="U11" s="20"/>
      <c r="V11" s="20"/>
      <c r="W11" s="75"/>
      <c r="X11" s="75"/>
      <c r="Y11" s="75"/>
      <c r="Z11" s="75"/>
      <c r="AA11" s="75"/>
      <c r="AC11" s="32">
        <v>100</v>
      </c>
    </row>
    <row r="12" spans="1:29">
      <c r="A12" s="26" t="s">
        <v>11</v>
      </c>
      <c r="B12" s="1" t="s">
        <v>93</v>
      </c>
      <c r="C12" s="5">
        <v>2798.2163384740443</v>
      </c>
      <c r="D12" s="7">
        <v>5.27</v>
      </c>
      <c r="E12" s="7">
        <v>8.9369999999999994</v>
      </c>
      <c r="F12" s="40" t="s">
        <v>154</v>
      </c>
      <c r="G12" s="39" t="s">
        <v>98</v>
      </c>
      <c r="H12" s="19">
        <f t="shared" ref="H12:H17" si="6">C12/SQRT(SUM($C$10^2+$C$11^2+$C$12^2+$C$13^2+$C$14^2+$C$15^2+$C$16^2+$C$17^2+$C$18))</f>
        <v>0.58286223160584782</v>
      </c>
      <c r="I12" s="19">
        <f t="shared" si="1"/>
        <v>0.15452992740613331</v>
      </c>
      <c r="J12" s="19">
        <f t="shared" si="2"/>
        <v>0.23571847429016909</v>
      </c>
      <c r="K12" s="19">
        <f t="shared" ref="K12:K18" si="7">F12/SQRT(SUM($F$10^2+$F$11^2+$F$12^2+$F$13^2+$F$14^2+$F$15^2+$F$16^2+$F$17^2+$F$18^2))</f>
        <v>0.34524590541629568</v>
      </c>
      <c r="L12" s="19">
        <f t="shared" si="3"/>
        <v>0.28245055177014783</v>
      </c>
      <c r="M12" s="74">
        <f t="shared" si="0"/>
        <v>0.11657244632116957</v>
      </c>
      <c r="N12" s="74">
        <f t="shared" si="4"/>
        <v>4.6358978221839993E-2</v>
      </c>
      <c r="O12" s="74">
        <f t="shared" si="5"/>
        <v>2.3571847429016912E-2</v>
      </c>
      <c r="P12" s="74">
        <f t="shared" ref="P12:P18" si="8">$F$8/100*K12</f>
        <v>0.10357377162488871</v>
      </c>
      <c r="Q12" s="74">
        <f t="shared" ref="Q12:Q18" si="9">$G$8/100*L12</f>
        <v>2.8245055177014783E-2</v>
      </c>
      <c r="R12" s="20"/>
      <c r="S12" s="20"/>
      <c r="T12" s="20"/>
      <c r="U12" s="20"/>
      <c r="V12" s="20"/>
      <c r="W12" s="75"/>
      <c r="X12" s="75"/>
      <c r="Y12" s="75"/>
      <c r="Z12" s="75"/>
      <c r="AA12" s="75"/>
      <c r="AC12" s="32">
        <v>100</v>
      </c>
    </row>
    <row r="13" spans="1:29">
      <c r="A13" s="26" t="s">
        <v>12</v>
      </c>
      <c r="B13" s="1" t="s">
        <v>93</v>
      </c>
      <c r="C13" s="5">
        <v>1074.7173815091553</v>
      </c>
      <c r="D13" s="7">
        <v>5.2380000000000004</v>
      </c>
      <c r="E13" s="7">
        <v>6.65</v>
      </c>
      <c r="F13" s="40" t="s">
        <v>155</v>
      </c>
      <c r="G13" s="39" t="s">
        <v>124</v>
      </c>
      <c r="H13" s="19">
        <f t="shared" si="6"/>
        <v>0.22386123714566758</v>
      </c>
      <c r="I13" s="19">
        <f t="shared" si="1"/>
        <v>0.15359160526628585</v>
      </c>
      <c r="J13" s="19">
        <f>E13/SQRT(SUM($E$10^2+$E$11^2+$E$12^2+$E$13^2+$E$14^2+$E$15^2+$E$16^2+$E$17^2+$E$18^2))</f>
        <v>0.17539754436943322</v>
      </c>
      <c r="K13" s="19">
        <f t="shared" si="7"/>
        <v>0.32268722409648093</v>
      </c>
      <c r="L13" s="19">
        <f t="shared" si="3"/>
        <v>0.33455308073745671</v>
      </c>
      <c r="M13" s="74">
        <f t="shared" si="0"/>
        <v>4.4772247429133522E-2</v>
      </c>
      <c r="N13" s="74">
        <f t="shared" si="4"/>
        <v>4.6077481579885754E-2</v>
      </c>
      <c r="O13" s="74">
        <f t="shared" si="5"/>
        <v>1.7539754436943323E-2</v>
      </c>
      <c r="P13" s="74">
        <f t="shared" si="8"/>
        <v>9.6806167228944279E-2</v>
      </c>
      <c r="Q13" s="74">
        <f t="shared" si="9"/>
        <v>3.3455308073745672E-2</v>
      </c>
      <c r="R13" s="20"/>
      <c r="S13" s="20"/>
      <c r="T13" s="20"/>
      <c r="U13" s="20"/>
      <c r="V13" s="20"/>
      <c r="W13" s="75"/>
      <c r="X13" s="75"/>
      <c r="Y13" s="75"/>
      <c r="Z13" s="75"/>
      <c r="AA13" s="75"/>
      <c r="AC13" s="32">
        <v>100</v>
      </c>
    </row>
    <row r="14" spans="1:29">
      <c r="A14" s="26" t="s">
        <v>13</v>
      </c>
      <c r="B14" s="1" t="s">
        <v>93</v>
      </c>
      <c r="C14" s="5">
        <v>1173.6600000000001</v>
      </c>
      <c r="D14" s="7">
        <v>19</v>
      </c>
      <c r="E14" s="7">
        <v>20.54</v>
      </c>
      <c r="F14" s="40" t="s">
        <v>156</v>
      </c>
      <c r="G14" s="39" t="s">
        <v>125</v>
      </c>
      <c r="H14" s="19">
        <f t="shared" si="6"/>
        <v>0.24447076422960601</v>
      </c>
      <c r="I14" s="19">
        <f t="shared" si="1"/>
        <v>0.55712877053444654</v>
      </c>
      <c r="J14" s="19">
        <f t="shared" si="2"/>
        <v>0.54175421975160265</v>
      </c>
      <c r="K14" s="19">
        <f t="shared" si="7"/>
        <v>0.34720752987888825</v>
      </c>
      <c r="L14" s="19">
        <f t="shared" si="3"/>
        <v>0.37020217950456275</v>
      </c>
      <c r="M14" s="74">
        <f t="shared" si="0"/>
        <v>4.8894152845921204E-2</v>
      </c>
      <c r="N14" s="74">
        <f t="shared" si="4"/>
        <v>0.16713863116033395</v>
      </c>
      <c r="O14" s="74">
        <f t="shared" si="5"/>
        <v>5.4175421975160266E-2</v>
      </c>
      <c r="P14" s="74">
        <f t="shared" si="8"/>
        <v>0.10416225896366647</v>
      </c>
      <c r="Q14" s="74">
        <f t="shared" si="9"/>
        <v>3.7020217950456277E-2</v>
      </c>
      <c r="R14" s="20"/>
      <c r="S14" s="20"/>
      <c r="T14" s="20"/>
      <c r="U14" s="20"/>
      <c r="V14" s="20"/>
      <c r="W14" s="75"/>
      <c r="X14" s="75"/>
      <c r="Y14" s="75"/>
      <c r="Z14" s="75"/>
      <c r="AA14" s="75"/>
      <c r="AC14" s="32">
        <v>100</v>
      </c>
    </row>
    <row r="15" spans="1:29">
      <c r="A15" s="26" t="s">
        <v>15</v>
      </c>
      <c r="B15" s="1" t="s">
        <v>93</v>
      </c>
      <c r="C15" s="5">
        <v>764.07</v>
      </c>
      <c r="D15" s="7">
        <v>6.94</v>
      </c>
      <c r="E15" s="7">
        <v>7.94</v>
      </c>
      <c r="F15" s="39" t="s">
        <v>157</v>
      </c>
      <c r="G15" s="39" t="s">
        <v>126</v>
      </c>
      <c r="H15" s="19">
        <f>C15/SQRT(SUM($C$10^2+$C$11^2+$C$12^2+$C$13^2+$C$14^2+$C$15^2+$C$16^2+$C$17^2+$C$18))</f>
        <v>0.15915407939685688</v>
      </c>
      <c r="I15" s="19">
        <f t="shared" si="1"/>
        <v>0.20349861407942416</v>
      </c>
      <c r="J15" s="19">
        <f t="shared" si="2"/>
        <v>0.20942203042004506</v>
      </c>
      <c r="K15" s="19">
        <f t="shared" si="7"/>
        <v>0.3246488485590735</v>
      </c>
      <c r="L15" s="19">
        <f t="shared" si="3"/>
        <v>0.42230470847187157</v>
      </c>
      <c r="M15" s="74">
        <f t="shared" si="0"/>
        <v>3.183081587937138E-2</v>
      </c>
      <c r="N15" s="74">
        <f t="shared" si="4"/>
        <v>6.1049584223827245E-2</v>
      </c>
      <c r="O15" s="74">
        <f t="shared" si="5"/>
        <v>2.0942203042004507E-2</v>
      </c>
      <c r="P15" s="74">
        <f t="shared" si="8"/>
        <v>9.7394654567722047E-2</v>
      </c>
      <c r="Q15" s="74">
        <f t="shared" si="9"/>
        <v>4.223047084718716E-2</v>
      </c>
      <c r="R15" s="20"/>
      <c r="S15" s="20"/>
      <c r="T15" s="20"/>
      <c r="U15" s="20"/>
      <c r="V15" s="20"/>
      <c r="W15" s="75"/>
      <c r="X15" s="75"/>
      <c r="Y15" s="75"/>
      <c r="Z15" s="75"/>
      <c r="AA15" s="75"/>
      <c r="AC15" s="32">
        <v>100</v>
      </c>
    </row>
    <row r="16" spans="1:29">
      <c r="A16" s="26" t="s">
        <v>14</v>
      </c>
      <c r="B16" s="1" t="s">
        <v>93</v>
      </c>
      <c r="C16" s="5">
        <v>1173.6600000000001</v>
      </c>
      <c r="D16" s="7">
        <v>19</v>
      </c>
      <c r="E16" s="7">
        <v>20.54</v>
      </c>
      <c r="F16" s="39" t="s">
        <v>158</v>
      </c>
      <c r="G16" s="39" t="s">
        <v>127</v>
      </c>
      <c r="H16" s="19">
        <f t="shared" si="6"/>
        <v>0.24447076422960601</v>
      </c>
      <c r="I16" s="19">
        <f t="shared" si="1"/>
        <v>0.55712877053444654</v>
      </c>
      <c r="J16" s="19">
        <f t="shared" si="2"/>
        <v>0.54175421975160265</v>
      </c>
      <c r="K16" s="19">
        <f t="shared" si="7"/>
        <v>0.3383802197972216</v>
      </c>
      <c r="L16" s="19">
        <f t="shared" si="3"/>
        <v>0.3948823248048669</v>
      </c>
      <c r="M16" s="74">
        <f t="shared" si="0"/>
        <v>4.8894152845921204E-2</v>
      </c>
      <c r="N16" s="74">
        <f t="shared" si="4"/>
        <v>0.16713863116033395</v>
      </c>
      <c r="O16" s="74">
        <f t="shared" si="5"/>
        <v>5.4175421975160266E-2</v>
      </c>
      <c r="P16" s="74">
        <f t="shared" si="8"/>
        <v>0.10151406593916648</v>
      </c>
      <c r="Q16" s="74">
        <f t="shared" si="9"/>
        <v>3.948823248048669E-2</v>
      </c>
      <c r="R16" s="20"/>
      <c r="S16" s="20"/>
      <c r="T16" s="20"/>
      <c r="U16" s="20"/>
      <c r="V16" s="20"/>
      <c r="W16" s="75"/>
      <c r="X16" s="75"/>
      <c r="Y16" s="75"/>
      <c r="Z16" s="75"/>
      <c r="AA16" s="75"/>
      <c r="AC16" s="32">
        <v>100</v>
      </c>
    </row>
    <row r="17" spans="1:29">
      <c r="A17" s="26" t="s">
        <v>16</v>
      </c>
      <c r="B17" s="1" t="s">
        <v>93</v>
      </c>
      <c r="C17" s="5">
        <v>764.07100000000003</v>
      </c>
      <c r="D17" s="7">
        <v>6.94</v>
      </c>
      <c r="E17" s="7">
        <v>7.94</v>
      </c>
      <c r="F17" s="39" t="s">
        <v>159</v>
      </c>
      <c r="G17" s="39" t="s">
        <v>128</v>
      </c>
      <c r="H17" s="19">
        <f t="shared" si="6"/>
        <v>0.15915428769462986</v>
      </c>
      <c r="I17" s="19">
        <f t="shared" si="1"/>
        <v>0.20349861407942416</v>
      </c>
      <c r="J17" s="19">
        <f t="shared" si="2"/>
        <v>0.20942203042004506</v>
      </c>
      <c r="K17" s="19">
        <f t="shared" si="7"/>
        <v>0.31974478740259205</v>
      </c>
      <c r="L17" s="19">
        <f t="shared" si="3"/>
        <v>0.44698485377217573</v>
      </c>
      <c r="M17" s="74">
        <f t="shared" si="0"/>
        <v>3.183085753892597E-2</v>
      </c>
      <c r="N17" s="74">
        <f t="shared" si="4"/>
        <v>6.1049584223827245E-2</v>
      </c>
      <c r="O17" s="74">
        <f t="shared" si="5"/>
        <v>2.0942203042004507E-2</v>
      </c>
      <c r="P17" s="74">
        <f t="shared" si="8"/>
        <v>9.5923436220777605E-2</v>
      </c>
      <c r="Q17" s="74">
        <f t="shared" si="9"/>
        <v>4.4698485377217573E-2</v>
      </c>
      <c r="R17" s="20"/>
      <c r="S17" s="20"/>
      <c r="T17" s="20"/>
      <c r="U17" s="20"/>
      <c r="V17" s="20"/>
      <c r="W17" s="75"/>
      <c r="X17" s="75"/>
      <c r="Y17" s="75"/>
      <c r="Z17" s="75"/>
      <c r="AA17" s="75"/>
      <c r="AC17" s="32">
        <v>100</v>
      </c>
    </row>
    <row r="18" spans="1:29" ht="16" thickBot="1">
      <c r="A18" s="27" t="s">
        <v>89</v>
      </c>
      <c r="B18" s="1" t="s">
        <v>93</v>
      </c>
      <c r="C18" s="8">
        <v>605.05700000000002</v>
      </c>
      <c r="D18" s="10">
        <v>16.734000000000002</v>
      </c>
      <c r="E18" s="10">
        <v>17.526</v>
      </c>
      <c r="F18" s="39">
        <v>82.75</v>
      </c>
      <c r="G18" s="39" t="s">
        <v>129</v>
      </c>
      <c r="H18" s="19">
        <f>C18/SQRT(SUM($C$10^2+$C$11^2+$C$12^2+$C$13^2+$C$14^2+$C$15^2+$C$16^2+$C$17^2+$C$18))</f>
        <v>0.12603202562281471</v>
      </c>
      <c r="I18" s="19">
        <f t="shared" si="1"/>
        <v>0.49068383400649623</v>
      </c>
      <c r="J18" s="19">
        <f t="shared" si="2"/>
        <v>0.46225825001784759</v>
      </c>
      <c r="K18" s="19">
        <f t="shared" si="7"/>
        <v>0.3246488485590735</v>
      </c>
      <c r="L18" s="19">
        <f>G18/SQRT(SUM($G$10^2+$G$11^2+$G$12^2+$G$13^2+$G$14^2+$G$15^2+$G$16^2+$G$17^2+$G$18^2))</f>
        <v>0.11243177303471905</v>
      </c>
      <c r="M18" s="74">
        <f t="shared" si="0"/>
        <v>2.5206405124562944E-2</v>
      </c>
      <c r="N18" s="74">
        <f t="shared" si="4"/>
        <v>0.14720515020194885</v>
      </c>
      <c r="O18" s="74">
        <f t="shared" si="5"/>
        <v>4.6225825001784765E-2</v>
      </c>
      <c r="P18" s="74">
        <f t="shared" si="8"/>
        <v>9.7394654567722047E-2</v>
      </c>
      <c r="Q18" s="74">
        <f t="shared" si="9"/>
        <v>1.1243177303471906E-2</v>
      </c>
      <c r="R18" s="20"/>
      <c r="S18" s="20"/>
      <c r="T18" s="20"/>
      <c r="U18" s="20"/>
      <c r="V18" s="20"/>
      <c r="W18" s="75"/>
      <c r="X18" s="75"/>
      <c r="Y18" s="75"/>
      <c r="Z18" s="75"/>
      <c r="AA18" s="75"/>
      <c r="AC18" s="32">
        <v>98</v>
      </c>
    </row>
    <row r="19" spans="1:29">
      <c r="A19" s="28"/>
      <c r="C19" s="32"/>
      <c r="F19" s="32"/>
      <c r="G19" s="32"/>
    </row>
    <row r="20" spans="1:29">
      <c r="A20" s="28"/>
      <c r="B20" s="34" t="s">
        <v>46</v>
      </c>
      <c r="C20" s="32">
        <f>C8+D8+E8+F8+G8</f>
        <v>100</v>
      </c>
      <c r="D20" s="32"/>
    </row>
    <row r="21" spans="1:29">
      <c r="A21" s="28"/>
      <c r="I21" s="204" t="s">
        <v>47</v>
      </c>
      <c r="J21" s="204"/>
      <c r="K21" s="204"/>
      <c r="L21" s="204"/>
      <c r="M21" s="204"/>
      <c r="N21" s="204"/>
      <c r="O21" s="204"/>
    </row>
    <row r="22" spans="1:29" ht="16" thickBot="1">
      <c r="A22" s="28"/>
      <c r="H22" s="32"/>
      <c r="I22" s="24"/>
    </row>
    <row r="23" spans="1:29" ht="33" thickBot="1">
      <c r="A23" s="65" t="s">
        <v>1</v>
      </c>
      <c r="B23" s="66" t="s">
        <v>48</v>
      </c>
      <c r="C23" s="66" t="s">
        <v>49</v>
      </c>
      <c r="D23" s="67" t="s">
        <v>50</v>
      </c>
      <c r="E23" s="68" t="s">
        <v>51</v>
      </c>
      <c r="F23" s="70" t="s">
        <v>52</v>
      </c>
      <c r="I23"/>
      <c r="J23" s="205" t="s">
        <v>0</v>
      </c>
      <c r="K23" s="206"/>
      <c r="L23" s="206"/>
      <c r="M23" s="206"/>
      <c r="N23" s="206"/>
      <c r="O23" s="207"/>
    </row>
    <row r="24" spans="1:29" ht="17" thickBot="1">
      <c r="A24" s="29" t="s">
        <v>8</v>
      </c>
      <c r="B24" s="12">
        <f>SQRT(SUM((M10-$R$10)^2+(N10-$S$10)^2+(O10-$T$10)^2+(P10-$U$10)^2+(Q10-$V$10)^2))</f>
        <v>9.8865888279962774E-2</v>
      </c>
      <c r="C24" s="12">
        <f>SQRT(SUM((M10-$W$10)^2+(N10-$X$10)^2+(O10-$Y$10)^2+(P10-$Z$10)^2+(Q10-$AA$10)^2))</f>
        <v>0.1744396940083642</v>
      </c>
      <c r="D24" s="69">
        <f t="shared" ref="D24:D32" si="10">B24+C24</f>
        <v>0.27330558228832696</v>
      </c>
      <c r="E24" s="69">
        <f t="shared" ref="E24:E32" si="11">C24/D24</f>
        <v>0.63825880374568045</v>
      </c>
      <c r="F24" s="70">
        <f>_xlfn.RANK.EQ(E24,$E$24:$E$32,0)</f>
        <v>5</v>
      </c>
      <c r="H24" s="33"/>
      <c r="I24" s="208" t="s">
        <v>0</v>
      </c>
      <c r="J24" s="51"/>
      <c r="K24" s="55" t="s">
        <v>53</v>
      </c>
      <c r="L24" s="56" t="s">
        <v>54</v>
      </c>
      <c r="M24" s="57" t="s">
        <v>55</v>
      </c>
      <c r="N24" s="57" t="s">
        <v>6</v>
      </c>
      <c r="O24" s="58" t="s">
        <v>7</v>
      </c>
    </row>
    <row r="25" spans="1:29" ht="17" thickBot="1">
      <c r="A25" s="29" t="s">
        <v>10</v>
      </c>
      <c r="B25" s="12">
        <f t="shared" ref="B25:B32" si="12">SQRT(SUM((M11-$R$10)^2+(N11-$S$10)^2+(O11-$T$10)^2+(P11-$U$10)^2+(Q11-$V$10)^2))</f>
        <v>3.9819108558630002E-2</v>
      </c>
      <c r="C25" s="12">
        <f t="shared" ref="C25:C31" si="13">SQRT(SUM((M11-$W$10)^2+(N11-$X$10)^2+(O11-$Y$10)^2+(P11-$Z$10)^2+(Q11-$AA$10)^2))</f>
        <v>0.1652259590271202</v>
      </c>
      <c r="D25" s="69">
        <f t="shared" si="10"/>
        <v>0.2050450675857502</v>
      </c>
      <c r="E25" s="69">
        <f t="shared" si="11"/>
        <v>0.80580313865888253</v>
      </c>
      <c r="F25" s="70">
        <f t="shared" ref="F25:F32" si="14">_xlfn.RANK.EQ(E25,$E$24:$E$32,0)</f>
        <v>1</v>
      </c>
      <c r="I25" s="209"/>
      <c r="J25" s="52" t="s">
        <v>53</v>
      </c>
      <c r="K25" s="46">
        <v>1</v>
      </c>
      <c r="L25" s="59" t="s">
        <v>64</v>
      </c>
      <c r="M25" s="59" t="s">
        <v>56</v>
      </c>
      <c r="N25" s="59" t="s">
        <v>120</v>
      </c>
      <c r="O25" s="60" t="s">
        <v>25</v>
      </c>
    </row>
    <row r="26" spans="1:29" ht="17" thickBot="1">
      <c r="A26" s="29" t="s">
        <v>11</v>
      </c>
      <c r="B26" s="12">
        <f t="shared" si="12"/>
        <v>0.10468766071805252</v>
      </c>
      <c r="C26" s="12">
        <f t="shared" si="13"/>
        <v>0.12609921159212961</v>
      </c>
      <c r="D26" s="69">
        <f t="shared" si="10"/>
        <v>0.23078687231018213</v>
      </c>
      <c r="E26" s="69">
        <f t="shared" si="11"/>
        <v>0.5463881473407628</v>
      </c>
      <c r="F26" s="70">
        <f t="shared" si="14"/>
        <v>6</v>
      </c>
      <c r="I26" s="209"/>
      <c r="J26" s="53" t="s">
        <v>54</v>
      </c>
      <c r="K26" s="47">
        <f>1/L25</f>
        <v>0.33333333333333331</v>
      </c>
      <c r="L26" s="48">
        <v>1</v>
      </c>
      <c r="M26" s="61" t="s">
        <v>62</v>
      </c>
      <c r="N26" s="61" t="s">
        <v>91</v>
      </c>
      <c r="O26" s="62" t="s">
        <v>56</v>
      </c>
    </row>
    <row r="27" spans="1:29" ht="17" thickBot="1">
      <c r="A27" s="29" t="s">
        <v>12</v>
      </c>
      <c r="B27" s="12">
        <f t="shared" si="12"/>
        <v>5.5771156005204658E-2</v>
      </c>
      <c r="C27" s="12">
        <f t="shared" si="13"/>
        <v>0.1493895132535174</v>
      </c>
      <c r="D27" s="69">
        <f t="shared" si="10"/>
        <v>0.20516066925872206</v>
      </c>
      <c r="E27" s="69">
        <f t="shared" si="11"/>
        <v>0.72815863680541371</v>
      </c>
      <c r="F27" s="70">
        <f t="shared" si="14"/>
        <v>2</v>
      </c>
      <c r="I27" s="209"/>
      <c r="J27" s="53" t="s">
        <v>55</v>
      </c>
      <c r="K27" s="47">
        <f>1/M25</f>
        <v>0.5</v>
      </c>
      <c r="L27" s="48">
        <f>1/M26</f>
        <v>1</v>
      </c>
      <c r="M27" s="48">
        <v>1</v>
      </c>
      <c r="N27" s="61" t="s">
        <v>121</v>
      </c>
      <c r="O27" s="62" t="s">
        <v>122</v>
      </c>
    </row>
    <row r="28" spans="1:29" ht="17" thickBot="1">
      <c r="A28" s="29" t="s">
        <v>13</v>
      </c>
      <c r="B28" s="12">
        <f t="shared" si="12"/>
        <v>0.17627127058292713</v>
      </c>
      <c r="C28" s="12">
        <f t="shared" si="13"/>
        <v>7.5413431682119877E-2</v>
      </c>
      <c r="D28" s="69">
        <f t="shared" si="10"/>
        <v>0.25168470226504702</v>
      </c>
      <c r="E28" s="69">
        <f t="shared" si="11"/>
        <v>0.29963454673022849</v>
      </c>
      <c r="F28" s="70">
        <f t="shared" si="14"/>
        <v>8</v>
      </c>
      <c r="I28" s="209"/>
      <c r="J28" s="53" t="s">
        <v>6</v>
      </c>
      <c r="K28" s="47">
        <f>1/N25</f>
        <v>1.25</v>
      </c>
      <c r="L28" s="48">
        <f>1/N26</f>
        <v>2</v>
      </c>
      <c r="M28" s="48">
        <f>1/N27</f>
        <v>2.5</v>
      </c>
      <c r="N28" s="48">
        <v>1</v>
      </c>
      <c r="O28" s="62" t="s">
        <v>90</v>
      </c>
    </row>
    <row r="29" spans="1:29" ht="17" thickBot="1">
      <c r="A29" s="29" t="s">
        <v>15</v>
      </c>
      <c r="B29" s="12">
        <f t="shared" si="12"/>
        <v>6.9947909747467632E-2</v>
      </c>
      <c r="C29" s="12">
        <f t="shared" si="13"/>
        <v>0.14409665951233749</v>
      </c>
      <c r="D29" s="69">
        <f t="shared" si="10"/>
        <v>0.21404456925980514</v>
      </c>
      <c r="E29" s="69">
        <f t="shared" si="11"/>
        <v>0.67320866869289464</v>
      </c>
      <c r="F29" s="70">
        <f t="shared" si="14"/>
        <v>3</v>
      </c>
      <c r="I29" s="210"/>
      <c r="J29" s="54" t="s">
        <v>7</v>
      </c>
      <c r="K29" s="49">
        <f>1/O25</f>
        <v>0.2</v>
      </c>
      <c r="L29" s="50">
        <f>1/O26</f>
        <v>0.5</v>
      </c>
      <c r="M29" s="50">
        <f>1/O27</f>
        <v>0.66666666666666663</v>
      </c>
      <c r="N29" s="50">
        <f>1/O28</f>
        <v>0.16666666666666666</v>
      </c>
      <c r="O29" s="45">
        <v>1</v>
      </c>
    </row>
    <row r="30" spans="1:29">
      <c r="A30" s="29" t="s">
        <v>14</v>
      </c>
      <c r="B30" s="12">
        <f t="shared" si="12"/>
        <v>0.17667772336313925</v>
      </c>
      <c r="C30" s="12">
        <f t="shared" si="13"/>
        <v>7.4958345520056549E-2</v>
      </c>
      <c r="D30" s="69">
        <f t="shared" si="10"/>
        <v>0.25163606888319578</v>
      </c>
      <c r="E30" s="69">
        <f t="shared" si="11"/>
        <v>0.29788394745131169</v>
      </c>
      <c r="F30" s="70">
        <f t="shared" si="14"/>
        <v>9</v>
      </c>
      <c r="I30" s="24"/>
    </row>
    <row r="31" spans="1:29">
      <c r="A31" s="29" t="s">
        <v>16</v>
      </c>
      <c r="B31" s="12">
        <f t="shared" si="12"/>
        <v>7.1243001233768324E-2</v>
      </c>
      <c r="C31" s="12">
        <f t="shared" si="13"/>
        <v>0.14406798419097003</v>
      </c>
      <c r="D31" s="69">
        <f t="shared" si="10"/>
        <v>0.21531098542473837</v>
      </c>
      <c r="E31" s="69">
        <f t="shared" si="11"/>
        <v>0.66911580896242184</v>
      </c>
      <c r="F31" s="70">
        <f t="shared" si="14"/>
        <v>4</v>
      </c>
      <c r="K31" s="11">
        <f>K25/(K25+K26+K27+K28+K29)</f>
        <v>0.30456852791878175</v>
      </c>
      <c r="L31" s="11">
        <f>L26/(L25+L26+L27+L28+L29)</f>
        <v>0.13333333333333333</v>
      </c>
      <c r="M31" s="11">
        <f>M27/(M25+M26+M27+M28+M29)</f>
        <v>0.13953488372093023</v>
      </c>
      <c r="N31" s="11">
        <f>N28/(N25+N26+N27+N28+N29)</f>
        <v>0.34883720930232559</v>
      </c>
      <c r="O31" s="11">
        <f>O29/(O25+O26+O27+O28+O29)</f>
        <v>6.4516129032258063E-2</v>
      </c>
    </row>
    <row r="32" spans="1:29">
      <c r="A32" s="29" t="s">
        <v>89</v>
      </c>
      <c r="B32" s="12">
        <f t="shared" si="12"/>
        <v>0.15166063355331966</v>
      </c>
      <c r="C32" s="12">
        <f>SQRT(SUM((M18-$W$10)^2+(N18-$X$10)^2+(O18-$Y$10)^2+(P18-$Z$10)^2+(Q18-$AA$10)^2))</f>
        <v>0.10600050849934747</v>
      </c>
      <c r="D32" s="69">
        <f t="shared" si="10"/>
        <v>0.2576611420526671</v>
      </c>
      <c r="E32" s="69">
        <f t="shared" si="11"/>
        <v>0.41139501150577251</v>
      </c>
      <c r="F32" s="70">
        <f t="shared" si="14"/>
        <v>7</v>
      </c>
      <c r="J32" s="34" t="s">
        <v>46</v>
      </c>
      <c r="K32" s="11">
        <f>K31/(K31+L31+M31+N31+O31)*100</f>
        <v>30.739965311523687</v>
      </c>
      <c r="L32" s="11">
        <f>L31/(K31+L31+M31+N31+O31)*100</f>
        <v>13.457273703044814</v>
      </c>
      <c r="M32" s="11">
        <f>M31/(K31+L31+M31+N31+O31)*100</f>
        <v>14.083193410163176</v>
      </c>
      <c r="N32" s="11">
        <f>N31/(K31+L31+M31+N31+O31)*100</f>
        <v>35.20798352540794</v>
      </c>
      <c r="O32" s="11">
        <f>O31/(K31+L31+M31+N31+O31)*100</f>
        <v>6.5115840498603932</v>
      </c>
    </row>
    <row r="33" spans="1:15">
      <c r="H33" s="35"/>
      <c r="K33" s="71">
        <f>SUM(K32:O32)</f>
        <v>100.00000000000001</v>
      </c>
    </row>
    <row r="34" spans="1:15" ht="16" thickBot="1"/>
    <row r="35" spans="1:15" ht="64">
      <c r="A35" s="121" t="s">
        <v>111</v>
      </c>
      <c r="B35" s="122" t="s">
        <v>114</v>
      </c>
      <c r="C35" s="122" t="s">
        <v>4</v>
      </c>
      <c r="D35" s="122" t="s">
        <v>115</v>
      </c>
      <c r="E35" s="122" t="s">
        <v>99</v>
      </c>
      <c r="F35" s="122" t="s">
        <v>112</v>
      </c>
      <c r="G35" s="122" t="s">
        <v>113</v>
      </c>
      <c r="H35" s="106" t="s">
        <v>130</v>
      </c>
    </row>
    <row r="36" spans="1:15">
      <c r="A36" t="s">
        <v>10</v>
      </c>
      <c r="B36">
        <v>23296.267594374804</v>
      </c>
      <c r="C36">
        <v>61.602035234127989</v>
      </c>
      <c r="D36">
        <v>90.209851840020249</v>
      </c>
      <c r="E36">
        <v>1.8849619548685417</v>
      </c>
      <c r="F36">
        <v>0.1145308762700757</v>
      </c>
      <c r="G36">
        <v>0.86851565821749244</v>
      </c>
      <c r="H36">
        <v>100</v>
      </c>
      <c r="I36"/>
      <c r="J36" s="198"/>
      <c r="K36" s="198"/>
      <c r="L36" s="198"/>
      <c r="M36" s="198"/>
      <c r="N36" s="198"/>
      <c r="O36" s="198"/>
    </row>
    <row r="37" spans="1:15">
      <c r="A37" t="s">
        <v>12</v>
      </c>
      <c r="B37">
        <v>21494.347630183107</v>
      </c>
      <c r="C37">
        <v>104.79798283320001</v>
      </c>
      <c r="D37">
        <v>131.19304172306485</v>
      </c>
      <c r="E37">
        <v>1.8721057907404615</v>
      </c>
      <c r="F37">
        <v>0.19484104315068496</v>
      </c>
      <c r="G37">
        <v>0.94368335944686954</v>
      </c>
      <c r="H37">
        <v>100</v>
      </c>
      <c r="I37" s="64"/>
      <c r="J37" s="63"/>
      <c r="K37" s="63"/>
      <c r="L37" s="63"/>
      <c r="M37" s="63"/>
      <c r="N37" s="63"/>
      <c r="O37" s="63"/>
    </row>
    <row r="38" spans="1:15">
      <c r="A38" t="s">
        <v>15</v>
      </c>
      <c r="B38">
        <v>15281.400000000001</v>
      </c>
      <c r="C38">
        <v>138.85032471600002</v>
      </c>
      <c r="D38">
        <v>157.61588391600003</v>
      </c>
      <c r="E38">
        <v>1.8277782534246576</v>
      </c>
      <c r="F38">
        <v>0.25815136301369868</v>
      </c>
      <c r="G38">
        <v>0.9892626643835617</v>
      </c>
      <c r="H38">
        <v>100</v>
      </c>
      <c r="I38" s="64"/>
      <c r="J38" s="63"/>
      <c r="K38" s="63"/>
      <c r="L38" s="63"/>
      <c r="M38" s="63"/>
      <c r="N38" s="63"/>
      <c r="O38"/>
    </row>
    <row r="39" spans="1:15">
      <c r="A39" t="s">
        <v>16</v>
      </c>
      <c r="B39">
        <v>15281.42</v>
      </c>
      <c r="C39">
        <v>138.85032471600002</v>
      </c>
      <c r="D39">
        <v>157.61590847599999</v>
      </c>
      <c r="E39">
        <v>1.8277783961187215</v>
      </c>
      <c r="F39">
        <v>0.25815136301369868</v>
      </c>
      <c r="G39">
        <v>0.98926272146118732</v>
      </c>
      <c r="H39">
        <v>100</v>
      </c>
      <c r="I39" s="64"/>
      <c r="J39" s="63"/>
      <c r="K39" s="63"/>
      <c r="L39" s="63"/>
      <c r="M39" s="63"/>
      <c r="N39" s="63"/>
      <c r="O39"/>
    </row>
    <row r="40" spans="1:15">
      <c r="A40" t="s">
        <v>8</v>
      </c>
      <c r="B40">
        <v>59271.838013936875</v>
      </c>
      <c r="C40">
        <v>0.12404495868</v>
      </c>
      <c r="D40">
        <v>72.90986203979449</v>
      </c>
      <c r="E40">
        <v>2.141636972131399</v>
      </c>
      <c r="F40">
        <v>2.3062513698630138E-4</v>
      </c>
      <c r="G40">
        <v>0.85688541398954587</v>
      </c>
      <c r="H40">
        <v>100</v>
      </c>
      <c r="I40" s="64"/>
      <c r="J40" s="63"/>
      <c r="K40" s="63"/>
      <c r="L40" s="63"/>
      <c r="M40" s="63"/>
      <c r="N40" s="63"/>
      <c r="O40"/>
    </row>
    <row r="41" spans="1:15">
      <c r="A41" t="s">
        <v>11</v>
      </c>
      <c r="B41">
        <v>55964.326769480889</v>
      </c>
      <c r="C41">
        <v>105.43821487799998</v>
      </c>
      <c r="D41">
        <v>174.16240815092252</v>
      </c>
      <c r="E41">
        <v>2.1180388610836247</v>
      </c>
      <c r="F41">
        <v>0.19603136643835614</v>
      </c>
      <c r="G41">
        <v>1.0432469108718061</v>
      </c>
      <c r="H41">
        <v>100</v>
      </c>
      <c r="I41" s="64"/>
      <c r="J41" s="63"/>
      <c r="K41" s="63"/>
      <c r="L41" s="63"/>
      <c r="M41" s="63"/>
      <c r="N41" s="63"/>
      <c r="O41"/>
    </row>
    <row r="42" spans="1:15">
      <c r="A42" t="s">
        <v>89</v>
      </c>
      <c r="B42">
        <v>12101.14</v>
      </c>
      <c r="C42">
        <v>334.80134492760004</v>
      </c>
      <c r="D42">
        <v>349.66154484760006</v>
      </c>
      <c r="E42">
        <v>1.8050880422374429</v>
      </c>
      <c r="F42">
        <v>0.62246468424657542</v>
      </c>
      <c r="G42">
        <v>1.3444999011415528</v>
      </c>
      <c r="H42">
        <v>98</v>
      </c>
      <c r="I42" s="64"/>
      <c r="J42" s="63"/>
      <c r="K42" s="63"/>
      <c r="L42" s="63"/>
      <c r="M42" s="63"/>
      <c r="N42" s="63"/>
      <c r="O42"/>
    </row>
    <row r="43" spans="1:15">
      <c r="A43" t="s">
        <v>13</v>
      </c>
      <c r="B43">
        <v>23473.200000000001</v>
      </c>
      <c r="C43">
        <v>380.1377766</v>
      </c>
      <c r="D43">
        <v>408.96286620000001</v>
      </c>
      <c r="E43">
        <v>1.8862243150684932</v>
      </c>
      <c r="F43">
        <v>0.70675445205479459</v>
      </c>
      <c r="G43">
        <v>1.4612441780821919</v>
      </c>
      <c r="H43">
        <v>100</v>
      </c>
    </row>
    <row r="44" spans="1:15">
      <c r="A44" t="s">
        <v>14</v>
      </c>
      <c r="B44">
        <v>23473.200000000001</v>
      </c>
      <c r="C44">
        <v>380.1377766</v>
      </c>
      <c r="D44">
        <v>408.96286620000001</v>
      </c>
      <c r="E44">
        <v>1.8862243150684932</v>
      </c>
      <c r="F44">
        <v>0.70675445205479459</v>
      </c>
      <c r="G44">
        <v>1.4612441780821919</v>
      </c>
      <c r="H44">
        <v>100</v>
      </c>
    </row>
    <row r="48" spans="1:15" ht="16" thickBot="1"/>
    <row r="49" spans="1:13" ht="16" thickBot="1">
      <c r="A49" s="107" t="s">
        <v>100</v>
      </c>
      <c r="B49" s="108">
        <v>20</v>
      </c>
    </row>
    <row r="50" spans="1:13" ht="64">
      <c r="A50" s="110" t="s">
        <v>1</v>
      </c>
      <c r="B50" s="113" t="s">
        <v>101</v>
      </c>
      <c r="C50" s="105" t="s">
        <v>104</v>
      </c>
      <c r="D50" s="105" t="s">
        <v>102</v>
      </c>
      <c r="E50" s="105" t="s">
        <v>103</v>
      </c>
      <c r="F50" s="105" t="s">
        <v>105</v>
      </c>
      <c r="G50" s="105" t="s">
        <v>107</v>
      </c>
      <c r="H50" s="114" t="s">
        <v>106</v>
      </c>
      <c r="I50" s="105" t="s">
        <v>110</v>
      </c>
      <c r="J50" s="105" t="s">
        <v>99</v>
      </c>
      <c r="K50" s="105" t="s">
        <v>108</v>
      </c>
      <c r="L50" s="106" t="s">
        <v>109</v>
      </c>
      <c r="M50" s="13" t="s">
        <v>130</v>
      </c>
    </row>
    <row r="51" spans="1:13">
      <c r="A51" s="111" t="s">
        <v>8</v>
      </c>
      <c r="B51" s="115">
        <v>59271.838013936875</v>
      </c>
      <c r="C51" s="7">
        <v>175200</v>
      </c>
      <c r="D51" s="7">
        <v>219000</v>
      </c>
      <c r="E51" s="7">
        <v>21900</v>
      </c>
      <c r="F51" s="7">
        <v>375214.79751742107</v>
      </c>
      <c r="G51" s="7">
        <v>40.405524</v>
      </c>
      <c r="H51" s="6">
        <v>23749.140729574752</v>
      </c>
      <c r="I51" s="7">
        <v>150126.32453096844</v>
      </c>
      <c r="J51" s="7">
        <v>2.141636972131399</v>
      </c>
      <c r="K51" s="7">
        <v>2.3062513698630138E-4</v>
      </c>
      <c r="L51" s="117">
        <v>0.85688541398954587</v>
      </c>
      <c r="M51" s="11">
        <v>100</v>
      </c>
    </row>
    <row r="52" spans="1:13">
      <c r="A52" s="111" t="s">
        <v>10</v>
      </c>
      <c r="B52" s="115">
        <v>23296.267594374804</v>
      </c>
      <c r="C52" s="7">
        <v>175200</v>
      </c>
      <c r="D52" s="7">
        <v>219000</v>
      </c>
      <c r="E52" s="7">
        <v>21900</v>
      </c>
      <c r="F52" s="7">
        <v>330245.33449296851</v>
      </c>
      <c r="G52" s="7">
        <v>20065.809522517262</v>
      </c>
      <c r="H52" s="6">
        <v>29384.316560267183</v>
      </c>
      <c r="I52" s="7">
        <v>152163.94331970467</v>
      </c>
      <c r="J52" s="7">
        <v>1.8849619548685417</v>
      </c>
      <c r="K52" s="7">
        <v>0.1145308762700757</v>
      </c>
      <c r="L52" s="117">
        <v>0.86851565821749244</v>
      </c>
      <c r="M52" s="11">
        <v>100</v>
      </c>
    </row>
    <row r="53" spans="1:13">
      <c r="A53" s="111" t="s">
        <v>11</v>
      </c>
      <c r="B53" s="115">
        <v>55964.326769480889</v>
      </c>
      <c r="C53" s="7">
        <v>175200</v>
      </c>
      <c r="D53" s="7">
        <v>219000</v>
      </c>
      <c r="E53" s="7">
        <v>21900</v>
      </c>
      <c r="F53" s="7">
        <v>371080.40846185107</v>
      </c>
      <c r="G53" s="7">
        <v>34344.695399999997</v>
      </c>
      <c r="H53" s="6">
        <v>56730.426107792358</v>
      </c>
      <c r="I53" s="7">
        <v>182776.85878474044</v>
      </c>
      <c r="J53" s="7">
        <v>2.1180388610836247</v>
      </c>
      <c r="K53" s="7">
        <v>0.19603136643835614</v>
      </c>
      <c r="L53" s="117">
        <v>1.0432469108718061</v>
      </c>
      <c r="M53" s="11">
        <v>100</v>
      </c>
    </row>
    <row r="54" spans="1:13">
      <c r="A54" s="111" t="s">
        <v>12</v>
      </c>
      <c r="B54" s="115">
        <v>21494.347630183107</v>
      </c>
      <c r="C54" s="7">
        <v>175200</v>
      </c>
      <c r="D54" s="7">
        <v>219000</v>
      </c>
      <c r="E54" s="7">
        <v>21900</v>
      </c>
      <c r="F54" s="7">
        <v>327992.93453772884</v>
      </c>
      <c r="G54" s="7">
        <v>34136.150760000004</v>
      </c>
      <c r="H54" s="6">
        <v>42733.889812073248</v>
      </c>
      <c r="I54" s="7">
        <v>165333.32457509154</v>
      </c>
      <c r="J54" s="7">
        <v>1.8721057907404615</v>
      </c>
      <c r="K54" s="7">
        <v>0.19484104315068496</v>
      </c>
      <c r="L54" s="117">
        <v>0.94368335944686954</v>
      </c>
      <c r="M54" s="11">
        <v>100</v>
      </c>
    </row>
    <row r="55" spans="1:13">
      <c r="A55" s="111" t="s">
        <v>13</v>
      </c>
      <c r="B55" s="115">
        <v>23473.200000000001</v>
      </c>
      <c r="C55" s="7">
        <v>175200</v>
      </c>
      <c r="D55" s="7">
        <v>219000</v>
      </c>
      <c r="E55" s="7">
        <v>21900</v>
      </c>
      <c r="F55" s="7">
        <v>330466.5</v>
      </c>
      <c r="G55" s="7">
        <v>123823.38</v>
      </c>
      <c r="H55" s="6">
        <v>133212.66</v>
      </c>
      <c r="I55" s="7">
        <v>256009.98</v>
      </c>
      <c r="J55" s="7">
        <v>1.8862243150684932</v>
      </c>
      <c r="K55" s="7">
        <v>0.70675445205479459</v>
      </c>
      <c r="L55" s="117">
        <v>1.4612441780821919</v>
      </c>
      <c r="M55" s="11">
        <v>100</v>
      </c>
    </row>
    <row r="56" spans="1:13">
      <c r="A56" s="111" t="s">
        <v>15</v>
      </c>
      <c r="B56" s="115">
        <v>15281.400000000001</v>
      </c>
      <c r="C56" s="7">
        <v>175200</v>
      </c>
      <c r="D56" s="7">
        <v>219000</v>
      </c>
      <c r="E56" s="7">
        <v>21900</v>
      </c>
      <c r="F56" s="7">
        <v>320226.75</v>
      </c>
      <c r="G56" s="7">
        <v>45228.118800000004</v>
      </c>
      <c r="H56" s="6">
        <v>51340.678800000009</v>
      </c>
      <c r="I56" s="7">
        <v>173318.81880000001</v>
      </c>
      <c r="J56" s="7">
        <v>1.8277782534246576</v>
      </c>
      <c r="K56" s="7">
        <v>0.25815136301369868</v>
      </c>
      <c r="L56" s="117">
        <v>0.9892626643835617</v>
      </c>
      <c r="M56" s="11">
        <v>100</v>
      </c>
    </row>
    <row r="57" spans="1:13">
      <c r="A57" s="111" t="s">
        <v>14</v>
      </c>
      <c r="B57" s="115">
        <v>23473.200000000001</v>
      </c>
      <c r="C57" s="7">
        <v>175200</v>
      </c>
      <c r="D57" s="7">
        <v>219000</v>
      </c>
      <c r="E57" s="7">
        <v>21900</v>
      </c>
      <c r="F57" s="7">
        <v>330466.5</v>
      </c>
      <c r="G57" s="7">
        <v>123823.38</v>
      </c>
      <c r="H57" s="6">
        <v>133212.66</v>
      </c>
      <c r="I57" s="7">
        <v>256009.98</v>
      </c>
      <c r="J57" s="7">
        <v>1.8862243150684932</v>
      </c>
      <c r="K57" s="7">
        <v>0.70675445205479459</v>
      </c>
      <c r="L57" s="117">
        <v>1.4612441780821919</v>
      </c>
      <c r="M57" s="11">
        <v>100</v>
      </c>
    </row>
    <row r="58" spans="1:13">
      <c r="A58" s="111" t="s">
        <v>16</v>
      </c>
      <c r="B58" s="115">
        <v>15281.42</v>
      </c>
      <c r="C58" s="7">
        <v>175200</v>
      </c>
      <c r="D58" s="7">
        <v>219000</v>
      </c>
      <c r="E58" s="7">
        <v>21900</v>
      </c>
      <c r="F58" s="7">
        <v>320226.77500000002</v>
      </c>
      <c r="G58" s="7">
        <v>45228.118800000004</v>
      </c>
      <c r="H58" s="6">
        <v>51340.686800000003</v>
      </c>
      <c r="I58" s="7">
        <v>173318.82880000002</v>
      </c>
      <c r="J58" s="7">
        <v>1.8277783961187215</v>
      </c>
      <c r="K58" s="7">
        <v>0.25815136301369868</v>
      </c>
      <c r="L58" s="117">
        <v>0.98926272146118732</v>
      </c>
      <c r="M58" s="11">
        <v>100</v>
      </c>
    </row>
    <row r="59" spans="1:13" ht="16" thickBot="1">
      <c r="A59" s="112" t="s">
        <v>89</v>
      </c>
      <c r="B59" s="116">
        <v>12101.14</v>
      </c>
      <c r="C59" s="10">
        <v>175200</v>
      </c>
      <c r="D59" s="10">
        <v>219000</v>
      </c>
      <c r="E59" s="10">
        <v>21900</v>
      </c>
      <c r="F59" s="10">
        <v>316251.42499999999</v>
      </c>
      <c r="G59" s="10">
        <v>109055.81268000002</v>
      </c>
      <c r="H59" s="9">
        <v>113896.26868000002</v>
      </c>
      <c r="I59" s="10">
        <v>235556.38268000004</v>
      </c>
      <c r="J59" s="10">
        <v>1.8050880422374429</v>
      </c>
      <c r="K59" s="10">
        <v>0.62246468424657542</v>
      </c>
      <c r="L59" s="118">
        <v>1.3444999011415528</v>
      </c>
      <c r="M59" s="11">
        <v>98</v>
      </c>
    </row>
    <row r="124" spans="6:6">
      <c r="F124" s="11" t="e">
        <f>_xlfn.RANK.EQ(E124,$E$24:$E$32,0)</f>
        <v>#N/A</v>
      </c>
    </row>
  </sheetData>
  <sheetProtection sheet="1" objects="1" scenarios="1" selectLockedCells="1" selectUnlockedCells="1"/>
  <mergeCells count="9">
    <mergeCell ref="W7:AA7"/>
    <mergeCell ref="I21:O21"/>
    <mergeCell ref="J23:O23"/>
    <mergeCell ref="I24:I29"/>
    <mergeCell ref="J36:O36"/>
    <mergeCell ref="C7:F7"/>
    <mergeCell ref="H7:K7"/>
    <mergeCell ref="M7:P7"/>
    <mergeCell ref="R7:V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Tool Description</vt:lpstr>
      <vt:lpstr>User_Interaction</vt:lpstr>
      <vt:lpstr>Cooling Systems Graphs</vt:lpstr>
      <vt:lpstr>Cooling System Schematics</vt:lpstr>
      <vt:lpstr>Acknowledgments</vt:lpstr>
      <vt:lpstr>No Airflow Containment</vt:lpstr>
      <vt:lpstr>CAC Airflow</vt:lpstr>
      <vt:lpstr>HAC-VED Airflow</vt:lpstr>
      <vt:lpstr>CAC and HAC-VED Airflow</vt:lpstr>
      <vt:lpstr>Reliability Default Values</vt:lpstr>
      <vt:lpstr>Maintenance Default Values</vt:lpstr>
      <vt:lpstr>Reliability Customized Values</vt:lpstr>
      <vt:lpstr>Maintenance Customized Values</vt:lpstr>
      <vt:lpstr>MCDST-Values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lkari</dc:creator>
  <cp:keywords/>
  <dc:description/>
  <cp:lastModifiedBy>Hickenbottom, Kerri - (klh15)</cp:lastModifiedBy>
  <cp:revision/>
  <cp:lastPrinted>2023-03-27T20:56:52Z</cp:lastPrinted>
  <dcterms:created xsi:type="dcterms:W3CDTF">2021-09-12T18:31:46Z</dcterms:created>
  <dcterms:modified xsi:type="dcterms:W3CDTF">2023-03-30T05:05:16Z</dcterms:modified>
  <cp:category/>
  <cp:contentStatus/>
</cp:coreProperties>
</file>